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Q:\Fund Accounting\Operations\Printing\September 2021\Accounts Excel\"/>
    </mc:Choice>
  </mc:AlternateContent>
  <bookViews>
    <workbookView xWindow="0" yWindow="0" windowWidth="16812" windowHeight="8616" tabRatio="892"/>
  </bookViews>
  <sheets>
    <sheet name="BS" sheetId="5" r:id="rId1"/>
    <sheet name="IS" sheetId="6" r:id="rId2"/>
    <sheet name="SOCI" sheetId="39" r:id="rId3"/>
    <sheet name="UHF" sheetId="51" r:id="rId4"/>
    <sheet name="Cash Flow" sheetId="24" r:id="rId5"/>
    <sheet name="Notes (1st page)" sheetId="47" r:id="rId6"/>
    <sheet name="Notes (remaining)" sheetId="52" r:id="rId7"/>
    <sheet name="17.1" sheetId="48" r:id="rId8"/>
    <sheet name="TB- 30 , June 2021" sheetId="54" r:id="rId9"/>
    <sheet name="TB 2020 raw" sheetId="60" r:id="rId10"/>
    <sheet name="6.1" sheetId="17" r:id="rId11"/>
    <sheet name="Original UHF" sheetId="53"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#REF!</definedName>
    <definedName name="\b">#REF!</definedName>
    <definedName name="\c">#REF!</definedName>
    <definedName name="\d">#REF!</definedName>
    <definedName name="\e">#REF!</definedName>
    <definedName name="\i">#REF!</definedName>
    <definedName name="\l">#REF!</definedName>
    <definedName name="\m">#REF!</definedName>
    <definedName name="\mansoor">#REF!</definedName>
    <definedName name="\n">#REF!</definedName>
    <definedName name="\o">#REF!</definedName>
    <definedName name="\q">#REF!</definedName>
    <definedName name="\R">'[1]last qrt2001'!#REF!</definedName>
    <definedName name="\S">'[1]last qrt2001'!#REF!</definedName>
    <definedName name="\T">'[2]Notes1-5(old)'!#REF!</definedName>
    <definedName name="\z">#REF!</definedName>
    <definedName name="________________ASS2">#REF!</definedName>
    <definedName name="_______________ASS2">#REF!</definedName>
    <definedName name="_____________ASH1">[3]Sheet4!$B$524:$E$625</definedName>
    <definedName name="_____________ASH2">[3]Sheet4!$P$422:$Q$523</definedName>
    <definedName name="_____________ASS1">#REF!</definedName>
    <definedName name="_____________ASS2">#REF!</definedName>
    <definedName name="_____________EPZ1">[3]Sheet4!$F$428:$F$519</definedName>
    <definedName name="_____________EPZ2">[3]Sheet4!$S$326:$S$417</definedName>
    <definedName name="_____________LIA1">#REF!</definedName>
    <definedName name="_____________LIA2">#REF!</definedName>
    <definedName name="_____________PL1">#REF!</definedName>
    <definedName name="_____________PL2">#REF!</definedName>
    <definedName name="_____________PP2">#REF!</definedName>
    <definedName name="_____________PP3">#REF!</definedName>
    <definedName name="_____________REC1999">'[4]RC-0997'!$B$132:$Q$171</definedName>
    <definedName name="_____________UAE1">[3]Sheet4!$D$116:$D$207</definedName>
    <definedName name="_____________UAE2">[3]Sheet4!$Q$14:$Q$105</definedName>
    <definedName name="_____________UK1">[3]Sheet4!$F$324:$F$415</definedName>
    <definedName name="_____________UK2">[3]Sheet4!$S$222:$S$313</definedName>
    <definedName name="_____________USA1">[3]Sheet4!$D$428:$D$519</definedName>
    <definedName name="_____________USA2">[3]Sheet4!$Q$326:$Q$417</definedName>
    <definedName name="____________ASH1">[3]Sheet4!$B$524:$E$625</definedName>
    <definedName name="____________ASH2">[3]Sheet4!$P$422:$Q$523</definedName>
    <definedName name="____________ASS1">#REF!</definedName>
    <definedName name="____________ASS2">#REF!</definedName>
    <definedName name="____________EPZ1">[3]Sheet4!$F$428:$F$519</definedName>
    <definedName name="____________EPZ2">[3]Sheet4!$S$326:$S$417</definedName>
    <definedName name="____________LIA1">#REF!</definedName>
    <definedName name="____________LIA2">#REF!</definedName>
    <definedName name="____________PL1">#REF!</definedName>
    <definedName name="____________PL2">#REF!</definedName>
    <definedName name="____________PP2">#REF!</definedName>
    <definedName name="____________PP3">#REF!</definedName>
    <definedName name="____________REC1999">'[4]RC-0997'!$B$132:$Q$171</definedName>
    <definedName name="____________UAE1">[3]Sheet4!$D$116:$D$207</definedName>
    <definedName name="____________UAE2">[3]Sheet4!$Q$14:$Q$105</definedName>
    <definedName name="____________UK1">[3]Sheet4!$F$324:$F$415</definedName>
    <definedName name="____________UK2">[3]Sheet4!$S$222:$S$313</definedName>
    <definedName name="____________USA1">[3]Sheet4!$D$428:$D$519</definedName>
    <definedName name="____________USA2">[3]Sheet4!$Q$326:$Q$417</definedName>
    <definedName name="___________ASH1">[3]Sheet4!$B$524:$E$625</definedName>
    <definedName name="___________ASH2">[3]Sheet4!$P$422:$Q$523</definedName>
    <definedName name="___________ASS1">#REF!</definedName>
    <definedName name="___________EPZ1">[3]Sheet4!$F$428:$F$519</definedName>
    <definedName name="___________EPZ2">[3]Sheet4!$S$326:$S$417</definedName>
    <definedName name="___________LIA1">#REF!</definedName>
    <definedName name="___________LIA2">#REF!</definedName>
    <definedName name="___________PL1">#REF!</definedName>
    <definedName name="___________PL2">#REF!</definedName>
    <definedName name="___________PP2">#REF!</definedName>
    <definedName name="___________PP3">#REF!</definedName>
    <definedName name="___________REC1999">'[4]RC-0997'!$B$132:$Q$171</definedName>
    <definedName name="___________UAE1">[3]Sheet4!$D$116:$D$207</definedName>
    <definedName name="___________UAE2">[3]Sheet4!$Q$14:$Q$105</definedName>
    <definedName name="___________UK1">[3]Sheet4!$F$324:$F$415</definedName>
    <definedName name="___________UK2">[3]Sheet4!$S$222:$S$313</definedName>
    <definedName name="___________USA1">[3]Sheet4!$D$428:$D$519</definedName>
    <definedName name="___________USA2">[3]Sheet4!$Q$326:$Q$417</definedName>
    <definedName name="__________ASH1">[3]Sheet4!$B$524:$E$625</definedName>
    <definedName name="__________ASH2">[3]Sheet4!$P$422:$Q$523</definedName>
    <definedName name="__________ASS1">#REF!</definedName>
    <definedName name="__________ASS2">#REF!</definedName>
    <definedName name="__________EPZ1">[3]Sheet4!$F$428:$F$519</definedName>
    <definedName name="__________EPZ2">[3]Sheet4!$S$326:$S$417</definedName>
    <definedName name="__________LIA1">#REF!</definedName>
    <definedName name="__________LIA2">#REF!</definedName>
    <definedName name="__________PL1">#REF!</definedName>
    <definedName name="__________PL2">#REF!</definedName>
    <definedName name="__________PP2">#REF!</definedName>
    <definedName name="__________PP3">#REF!</definedName>
    <definedName name="__________REC1999">'[4]RC-0997'!$B$132:$Q$171</definedName>
    <definedName name="__________UAE1">[3]Sheet4!$D$116:$D$207</definedName>
    <definedName name="__________UAE2">[3]Sheet4!$Q$14:$Q$105</definedName>
    <definedName name="__________UK1">[3]Sheet4!$F$324:$F$415</definedName>
    <definedName name="__________UK2">[3]Sheet4!$S$222:$S$313</definedName>
    <definedName name="__________USA1">[3]Sheet4!$D$428:$D$519</definedName>
    <definedName name="__________USA2">[3]Sheet4!$Q$326:$Q$417</definedName>
    <definedName name="_________ASH1">[3]Sheet4!$B$524:$E$625</definedName>
    <definedName name="_________ASH2">[3]Sheet4!$P$422:$Q$523</definedName>
    <definedName name="_________ASS1">#REF!</definedName>
    <definedName name="_________ASS2">#REF!</definedName>
    <definedName name="_________EPZ1">[3]Sheet4!$F$428:$F$519</definedName>
    <definedName name="_________EPZ2">[3]Sheet4!$S$326:$S$417</definedName>
    <definedName name="_________LIA1">#REF!</definedName>
    <definedName name="_________LIA2">#REF!</definedName>
    <definedName name="_________PL1">#REF!</definedName>
    <definedName name="_________PL2">#REF!</definedName>
    <definedName name="_________PP2">#REF!</definedName>
    <definedName name="_________PP3">#REF!</definedName>
    <definedName name="_________REC1999">'[4]RC-0997'!$B$132:$Q$171</definedName>
    <definedName name="_________UAE1">[3]Sheet4!$D$116:$D$207</definedName>
    <definedName name="_________UAE2">[3]Sheet4!$Q$14:$Q$105</definedName>
    <definedName name="_________UK1">[3]Sheet4!$F$324:$F$415</definedName>
    <definedName name="_________UK2">[3]Sheet4!$S$222:$S$313</definedName>
    <definedName name="_________USA1">[3]Sheet4!$D$428:$D$519</definedName>
    <definedName name="_________USA2">[3]Sheet4!$Q$326:$Q$417</definedName>
    <definedName name="________ASH1">[3]Sheet4!$B$524:$E$625</definedName>
    <definedName name="________ASH2">[3]Sheet4!$P$422:$Q$523</definedName>
    <definedName name="________ASS1">#REF!</definedName>
    <definedName name="________ASS2">#REF!</definedName>
    <definedName name="________EPZ1">[3]Sheet4!$F$428:$F$519</definedName>
    <definedName name="________EPZ2">[3]Sheet4!$S$326:$S$417</definedName>
    <definedName name="________jun99">'[5]PUR&amp;SAL'!#REF!</definedName>
    <definedName name="________LIA1">#REF!</definedName>
    <definedName name="________LIA2">#REF!</definedName>
    <definedName name="________PL1">#REF!</definedName>
    <definedName name="________PL2">#REF!</definedName>
    <definedName name="________PP2">#REF!</definedName>
    <definedName name="________PP3">#REF!</definedName>
    <definedName name="________REC1999">'[4]RC-0997'!$B$132:$Q$171</definedName>
    <definedName name="________SEC107">#REF!</definedName>
    <definedName name="________UAE1">[3]Sheet4!$D$116:$D$207</definedName>
    <definedName name="________UAE2">[3]Sheet4!$Q$14:$Q$105</definedName>
    <definedName name="________UK1">[3]Sheet4!$F$324:$F$415</definedName>
    <definedName name="________UK2">[3]Sheet4!$S$222:$S$313</definedName>
    <definedName name="________USA1">[3]Sheet4!$D$428:$D$519</definedName>
    <definedName name="________USA2">[3]Sheet4!$Q$326:$Q$417</definedName>
    <definedName name="________ws1">'[6]Revenue-Fire-Marine-Motor'!#REF!</definedName>
    <definedName name="_______ASH1">[3]Sheet4!$B$524:$E$625</definedName>
    <definedName name="_______ASH2">[3]Sheet4!$P$422:$Q$523</definedName>
    <definedName name="_______ASS1">#REF!</definedName>
    <definedName name="_______ASS2">#REF!</definedName>
    <definedName name="_______EPZ1">[3]Sheet4!$F$428:$F$519</definedName>
    <definedName name="_______EPZ2">[3]Sheet4!$S$326:$S$417</definedName>
    <definedName name="_______jun99">'[5]PUR&amp;SAL'!#REF!</definedName>
    <definedName name="_______LIA1">#REF!</definedName>
    <definedName name="_______LIA2">#REF!</definedName>
    <definedName name="_______PL1">#REF!</definedName>
    <definedName name="_______PL2">#REF!</definedName>
    <definedName name="_______PP2">#REF!</definedName>
    <definedName name="_______PP3">#REF!</definedName>
    <definedName name="_______REC1999">'[4]RC-0997'!$B$132:$Q$171</definedName>
    <definedName name="_______SEC107">#REF!</definedName>
    <definedName name="_______UAE1">[3]Sheet4!$D$116:$D$207</definedName>
    <definedName name="_______UAE2">[3]Sheet4!$Q$14:$Q$105</definedName>
    <definedName name="_______UK1">[3]Sheet4!$F$324:$F$415</definedName>
    <definedName name="_______UK2">[3]Sheet4!$S$222:$S$313</definedName>
    <definedName name="_______USA1">[3]Sheet4!$D$428:$D$519</definedName>
    <definedName name="_______USA2">[3]Sheet4!$Q$326:$Q$417</definedName>
    <definedName name="_______ws1">'[6]Revenue-Fire-Marine-Motor'!#REF!</definedName>
    <definedName name="______ASH1">[3]Sheet4!$B$524:$E$625</definedName>
    <definedName name="______ASH2">[3]Sheet4!$P$422:$Q$523</definedName>
    <definedName name="______ASS1">#REF!</definedName>
    <definedName name="______ASS2">#REF!</definedName>
    <definedName name="______EPZ1">[3]Sheet4!$F$428:$F$519</definedName>
    <definedName name="______EPZ2">[3]Sheet4!$S$326:$S$417</definedName>
    <definedName name="______jun99">'[5]PUR&amp;SAL'!#REF!</definedName>
    <definedName name="______LIA1">#REF!</definedName>
    <definedName name="______LIA2">#REF!</definedName>
    <definedName name="______PL1">#REF!</definedName>
    <definedName name="______PL2">#REF!</definedName>
    <definedName name="______PP2">#REF!</definedName>
    <definedName name="______PP3">#REF!</definedName>
    <definedName name="______REC1999">'[4]RC-0997'!$B$132:$Q$171</definedName>
    <definedName name="______SEC107">#REF!</definedName>
    <definedName name="______UAE1">[3]Sheet4!$D$116:$D$207</definedName>
    <definedName name="______UAE2">[3]Sheet4!$Q$14:$Q$105</definedName>
    <definedName name="______UK1">[3]Sheet4!$F$324:$F$415</definedName>
    <definedName name="______UK2">[3]Sheet4!$S$222:$S$313</definedName>
    <definedName name="______USA1">[3]Sheet4!$D$428:$D$519</definedName>
    <definedName name="______USA2">[3]Sheet4!$Q$326:$Q$417</definedName>
    <definedName name="______ws1">'[6]Revenue-Fire-Marine-Motor'!#REF!</definedName>
    <definedName name="_____ASH1">[3]Sheet4!$B$524:$E$625</definedName>
    <definedName name="_____ASH2">[3]Sheet4!$P$422:$Q$523</definedName>
    <definedName name="_____ASS1">#REF!</definedName>
    <definedName name="_____ASS2">#REF!</definedName>
    <definedName name="_____EPZ1">[3]Sheet4!$F$428:$F$519</definedName>
    <definedName name="_____EPZ2">[3]Sheet4!$S$326:$S$417</definedName>
    <definedName name="_____jun99">'[5]PUR&amp;SAL'!#REF!</definedName>
    <definedName name="_____LIA1">#REF!</definedName>
    <definedName name="_____LIA2">#REF!</definedName>
    <definedName name="_____PL1">#REF!</definedName>
    <definedName name="_____PL2">#REF!</definedName>
    <definedName name="_____PP2">#REF!</definedName>
    <definedName name="_____PP3">#REF!</definedName>
    <definedName name="_____REC1999">'[4]RC-0997'!$B$132:$Q$171</definedName>
    <definedName name="_____SEC107">#REF!</definedName>
    <definedName name="_____UAE1">[3]Sheet4!$D$116:$D$207</definedName>
    <definedName name="_____UAE2">[3]Sheet4!$Q$14:$Q$105</definedName>
    <definedName name="_____UK1">[3]Sheet4!$F$324:$F$415</definedName>
    <definedName name="_____UK2">[3]Sheet4!$S$222:$S$313</definedName>
    <definedName name="_____USA1">[3]Sheet4!$D$428:$D$519</definedName>
    <definedName name="_____USA2">[3]Sheet4!$Q$326:$Q$417</definedName>
    <definedName name="_____ws1">'[6]Revenue-Fire-Marine-Motor'!#REF!</definedName>
    <definedName name="____ASH1">[3]Sheet4!$B$524:$E$625</definedName>
    <definedName name="____ASH2">[3]Sheet4!$P$422:$Q$523</definedName>
    <definedName name="____ASS1">#REF!</definedName>
    <definedName name="____ASS2">#REF!</definedName>
    <definedName name="____EPZ1">[3]Sheet4!$F$428:$F$519</definedName>
    <definedName name="____EPZ2">[3]Sheet4!$S$326:$S$417</definedName>
    <definedName name="____jun99">'[5]PUR&amp;SAL'!#REF!</definedName>
    <definedName name="____LIA1">#REF!</definedName>
    <definedName name="____LIA2">#REF!</definedName>
    <definedName name="____PL1">#REF!</definedName>
    <definedName name="____PL2">#REF!</definedName>
    <definedName name="____PP2">#REF!</definedName>
    <definedName name="____PP3">#REF!</definedName>
    <definedName name="____REC1999">'[4]RC-0997'!$B$132:$Q$171</definedName>
    <definedName name="____SEC107">#REF!</definedName>
    <definedName name="____UAE1">[3]Sheet4!$D$116:$D$207</definedName>
    <definedName name="____UAE2">[3]Sheet4!$Q$14:$Q$105</definedName>
    <definedName name="____UK1">[3]Sheet4!$F$324:$F$415</definedName>
    <definedName name="____UK2">[3]Sheet4!$S$222:$S$313</definedName>
    <definedName name="____USA1">[3]Sheet4!$D$428:$D$519</definedName>
    <definedName name="____USA2">[3]Sheet4!$Q$326:$Q$417</definedName>
    <definedName name="____ws1">'[6]Revenue-Fire-Marine-Motor'!#REF!</definedName>
    <definedName name="___ASH1">[3]Sheet4!$B$524:$E$625</definedName>
    <definedName name="___ASH2">[3]Sheet4!$P$422:$Q$523</definedName>
    <definedName name="___ASS1">#REF!</definedName>
    <definedName name="___ASS2">#REF!</definedName>
    <definedName name="___EPZ1">[3]Sheet4!$F$428:$F$519</definedName>
    <definedName name="___EPZ2">[3]Sheet4!$S$326:$S$417</definedName>
    <definedName name="___jun99">'[5]PUR&amp;SAL'!#REF!</definedName>
    <definedName name="___LIA1">#REF!</definedName>
    <definedName name="___LIA2">#REF!</definedName>
    <definedName name="___PL1">#REF!</definedName>
    <definedName name="___PL2">#REF!</definedName>
    <definedName name="___PP2">#REF!</definedName>
    <definedName name="___PP3">#REF!</definedName>
    <definedName name="___REC1999">'[4]RC-0997'!$B$132:$Q$171</definedName>
    <definedName name="___SEC107">#REF!</definedName>
    <definedName name="___UAE1">[3]Sheet4!$D$116:$D$207</definedName>
    <definedName name="___UAE2">[3]Sheet4!$Q$14:$Q$105</definedName>
    <definedName name="___UK1">[3]Sheet4!$F$324:$F$415</definedName>
    <definedName name="___UK2">[3]Sheet4!$S$222:$S$313</definedName>
    <definedName name="___USA1">[3]Sheet4!$D$428:$D$519</definedName>
    <definedName name="___USA2">[3]Sheet4!$Q$326:$Q$417</definedName>
    <definedName name="___ws1">'[6]Revenue-Fire-Marine-Motor'!#REF!</definedName>
    <definedName name="__ASH1">[3]Sheet4!$B$524:$E$625</definedName>
    <definedName name="__ASH2">[3]Sheet4!$P$422:$Q$523</definedName>
    <definedName name="__ASS1">#REF!</definedName>
    <definedName name="__ASS2">#REF!</definedName>
    <definedName name="__EPZ1">[3]Sheet4!$F$428:$F$519</definedName>
    <definedName name="__EPZ2">[3]Sheet4!$S$326:$S$417</definedName>
    <definedName name="__jun99">'[5]PUR&amp;SAL'!#REF!</definedName>
    <definedName name="__LIA1">#REF!</definedName>
    <definedName name="__LIA2">#REF!</definedName>
    <definedName name="__PL1">#REF!</definedName>
    <definedName name="__PL2">#REF!</definedName>
    <definedName name="__PP2">#REF!</definedName>
    <definedName name="__PP3">#REF!</definedName>
    <definedName name="__REC1999">'[4]RC-0997'!$B$132:$Q$171</definedName>
    <definedName name="__SEC107">#REF!</definedName>
    <definedName name="__UAE1">[3]Sheet4!$D$116:$D$207</definedName>
    <definedName name="__UAE2">[3]Sheet4!$Q$14:$Q$105</definedName>
    <definedName name="__UK1">[3]Sheet4!$F$324:$F$415</definedName>
    <definedName name="__UK2">[3]Sheet4!$S$222:$S$313</definedName>
    <definedName name="__USA1">[3]Sheet4!$D$428:$D$519</definedName>
    <definedName name="__USA2">[3]Sheet4!$Q$326:$Q$417</definedName>
    <definedName name="__ws1">'[6]Revenue-Fire-Marine-Motor'!#REF!</definedName>
    <definedName name="_1">#REF!</definedName>
    <definedName name="_1.1">#REF!</definedName>
    <definedName name="_1.2">'[7]Abu Dhabi'!#REF!</definedName>
    <definedName name="_10">#REF!</definedName>
    <definedName name="_107A">#REF!</definedName>
    <definedName name="_11">#REF!</definedName>
    <definedName name="_12">#REF!</definedName>
    <definedName name="_13">#REF!</definedName>
    <definedName name="_14">#REF!</definedName>
    <definedName name="_15">#REF!</definedName>
    <definedName name="_16">#REF!</definedName>
    <definedName name="_17">#REF!</definedName>
    <definedName name="_18">#REF!</definedName>
    <definedName name="_19">#REF!</definedName>
    <definedName name="_2">#REF!</definedName>
    <definedName name="_2.1">#REF!</definedName>
    <definedName name="_2.2">'[7]Abu Dhabi'!#REF!</definedName>
    <definedName name="_20">#REF!</definedName>
    <definedName name="_21">#REF!</definedName>
    <definedName name="_3">#REF!</definedName>
    <definedName name="_3.1">[3]Sheet4!$A$110</definedName>
    <definedName name="_3.2">[3]Sheet4!$O$8</definedName>
    <definedName name="_3.3">'[8]LS-UAE'!#REF!</definedName>
    <definedName name="_4">#REF!</definedName>
    <definedName name="_4.1">[3]Sheet4!$A$214</definedName>
    <definedName name="_4.2">[3]Sheet4!$O$112</definedName>
    <definedName name="_5">#REF!</definedName>
    <definedName name="_5.1">[3]Sheet4!$A$318</definedName>
    <definedName name="_5.2">[3]Sheet4!$O$216</definedName>
    <definedName name="_6">#REF!</definedName>
    <definedName name="_6.1">[3]Sheet4!$A$422</definedName>
    <definedName name="_6.2">[3]Sheet4!$O$320</definedName>
    <definedName name="_7">#REF!</definedName>
    <definedName name="_7.1">[3]Sheet4!$A$526</definedName>
    <definedName name="_7.2">[3]Sheet4!$O$424</definedName>
    <definedName name="_8">#REF!</definedName>
    <definedName name="_9">#REF!</definedName>
    <definedName name="_ASH1">[3]Sheet4!$B$524:$E$625</definedName>
    <definedName name="_ASH2">[3]Sheet4!$P$422:$Q$523</definedName>
    <definedName name="_ASS1">#REF!</definedName>
    <definedName name="_ASS2">#REF!</definedName>
    <definedName name="_df" hidden="1">#REF!</definedName>
    <definedName name="_EPZ1">[3]Sheet4!$F$428:$F$519</definedName>
    <definedName name="_EPZ2">[3]Sheet4!$S$326:$S$417</definedName>
    <definedName name="_Fill" hidden="1">#REF!</definedName>
    <definedName name="_hg65656" hidden="1">#REF!</definedName>
    <definedName name="_jun99">'[5]PUR&amp;SAL'!#REF!</definedName>
    <definedName name="_Key1" hidden="1">#REF!</definedName>
    <definedName name="_Key2" hidden="1">#REF!</definedName>
    <definedName name="_koi" hidden="1">#REF!</definedName>
    <definedName name="_LIA1">#REF!</definedName>
    <definedName name="_LIA2">#REF!</definedName>
    <definedName name="_LN2">#REF!</definedName>
    <definedName name="_Order1" hidden="1">255</definedName>
    <definedName name="_Order2" hidden="1">255</definedName>
    <definedName name="_PL1">#REF!</definedName>
    <definedName name="_PL2">#REF!</definedName>
    <definedName name="_PP2">#REF!</definedName>
    <definedName name="_PP3">#REF!</definedName>
    <definedName name="_REC1999">'[4]RC-0997'!$B$132:$Q$171</definedName>
    <definedName name="_Regression_X" hidden="1">#REF!</definedName>
    <definedName name="_SEC107">#REF!</definedName>
    <definedName name="_Sort" hidden="1">#REF!</definedName>
    <definedName name="_UAE1">[3]Sheet4!$D$116:$D$207</definedName>
    <definedName name="_UAE2">[3]Sheet4!$Q$14:$Q$105</definedName>
    <definedName name="_UK1">[3]Sheet4!$F$324:$F$415</definedName>
    <definedName name="_UK2">[3]Sheet4!$S$222:$S$313</definedName>
    <definedName name="_USA1">[3]Sheet4!$D$428:$D$519</definedName>
    <definedName name="_USA2">[3]Sheet4!$Q$326:$Q$417</definedName>
    <definedName name="_ws1">'[6]Revenue-Fire-Marine-Motor'!#REF!</definedName>
    <definedName name="a">#REF!</definedName>
    <definedName name="aa">#REF!</definedName>
    <definedName name="aaa">#REF!</definedName>
    <definedName name="AB">#REF!</definedName>
    <definedName name="abc">#REF!</definedName>
    <definedName name="abcd">#REF!</definedName>
    <definedName name="Abid">#REF!</definedName>
    <definedName name="AC">#REF!</definedName>
    <definedName name="Acc.Code">#REF!</definedName>
    <definedName name="ACCIDENTPREMIUMCURRENT">#REF!</definedName>
    <definedName name="Act_Date">#REF!</definedName>
    <definedName name="Act_FullScreen">#REF!</definedName>
    <definedName name="Act_It">#REF!</definedName>
    <definedName name="Act_Name">#REF!</definedName>
    <definedName name="Act_Obj">#REF!</definedName>
    <definedName name="Act_Obj_Comp">#REF!</definedName>
    <definedName name="Act_Obj_PwC_Example">#REF!</definedName>
    <definedName name="Act_PM">#REF!</definedName>
    <definedName name="Act_Total">#REF!</definedName>
    <definedName name="ad">[9]A!$Q$604:$Q$639</definedName>
    <definedName name="ADDITIONS">#REF!</definedName>
    <definedName name="Admin">#REF!</definedName>
    <definedName name="ADV">[10]acct!#REF!</definedName>
    <definedName name="affair">[11]BSDOMOVS!#REF!</definedName>
    <definedName name="AMIN">#REF!</definedName>
    <definedName name="Amount">#REF!</definedName>
    <definedName name="APAGE1">#REF!</definedName>
    <definedName name="APAGE2">#REF!</definedName>
    <definedName name="APAGE3">#REF!</definedName>
    <definedName name="APAGE4">#REF!</definedName>
    <definedName name="ARA_Threshold">#REF!</definedName>
    <definedName name="ARA_Threshold_1">#REF!</definedName>
    <definedName name="ARA_Threshold_20">#REF!</definedName>
    <definedName name="ARA_Threshold_21">#REF!</definedName>
    <definedName name="ARA_Threshold_23">#REF!</definedName>
    <definedName name="ARA_Threshold_5">#REF!</definedName>
    <definedName name="ARA_Threshold_8">#REF!</definedName>
    <definedName name="ARP_Threshold">#REF!</definedName>
    <definedName name="ARP_Threshold_1">#REF!</definedName>
    <definedName name="ARP_Threshold_20">#REF!</definedName>
    <definedName name="ARP_Threshold_21">#REF!</definedName>
    <definedName name="ARP_Threshold_23">#REF!</definedName>
    <definedName name="ARP_Threshold_5">#REF!</definedName>
    <definedName name="ARP_Threshold_8">#REF!</definedName>
    <definedName name="as" hidden="1">{"PAGE1",#N/A,FALSE,"Sheet1";"PAGE2",#N/A,FALSE,"Sheet1"}</definedName>
    <definedName name="AS2DocOpenMode" hidden="1">"AS2DocumentEdit"</definedName>
    <definedName name="AS2LinkLS" hidden="1">#REF!</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gar">#REF!</definedName>
    <definedName name="ASHRAF">#REF!</definedName>
    <definedName name="ASSE">'[7]Abu Dhabi'!#REF!</definedName>
    <definedName name="ASSET1">#REF!</definedName>
    <definedName name="ASSET2">#REF!</definedName>
    <definedName name="ASSET3">#REF!</definedName>
    <definedName name="ASSET4">#REF!</definedName>
    <definedName name="b">#REF!</definedName>
    <definedName name="BAHRAIN1">[3]Sheet4!$L$14:$L$105</definedName>
    <definedName name="BAHRAIN2">[3]Sheet4!$Y$14:$Y$105</definedName>
    <definedName name="bal" hidden="1">{"'CALL MONEY'!$K$53"}</definedName>
    <definedName name="balance">'[12]Revenue-Fire-Marine-Motor'!#REF!</definedName>
    <definedName name="balances" hidden="1">{"'CALL MONEY'!$K$53"}</definedName>
    <definedName name="BalanceSheetDates">#REF!</definedName>
    <definedName name="BALTIT">'[13]Fin Stats'!$A$29</definedName>
    <definedName name="BB">#REF!</definedName>
    <definedName name="BBB">#REF!</definedName>
    <definedName name="Beg_Bal">#REF!</definedName>
    <definedName name="bela">#REF!</definedName>
    <definedName name="BELOW">#REF!</definedName>
    <definedName name="BG_Del" hidden="1">15</definedName>
    <definedName name="BG_Ins" hidden="1">4</definedName>
    <definedName name="BG_Mod" hidden="1">6</definedName>
    <definedName name="BOTTOM">#REF!</definedName>
    <definedName name="BS">#REF!</definedName>
    <definedName name="BSCOMB">#REF!</definedName>
    <definedName name="BuiltIn_AutoFilter___2">#REF!</definedName>
    <definedName name="BuiltIn_AutoFilter___2_1">#REF!</definedName>
    <definedName name="BuiltIn_AutoFilter___2_10">#REF!</definedName>
    <definedName name="BuiltIn_AutoFilter___2_11">#REF!</definedName>
    <definedName name="BuiltIn_AutoFilter___2_12">#REF!</definedName>
    <definedName name="BuiltIn_AutoFilter___2_13">#REF!</definedName>
    <definedName name="BuiltIn_AutoFilter___2_14">#REF!</definedName>
    <definedName name="BuiltIn_AutoFilter___2_15">#REF!</definedName>
    <definedName name="BuiltIn_AutoFilter___2_16">#REF!</definedName>
    <definedName name="BuiltIn_AutoFilter___2_20">#REF!</definedName>
    <definedName name="BuiltIn_AutoFilter___2_21">#REF!</definedName>
    <definedName name="BuiltIn_AutoFilter___2_23">#REF!</definedName>
    <definedName name="BuiltIn_AutoFilter___2_5">#REF!</definedName>
    <definedName name="BuiltIn_AutoFilter___2_6">#REF!</definedName>
    <definedName name="BuiltIn_AutoFilter___2_7">#REF!</definedName>
    <definedName name="BuiltIn_AutoFilter___2_8">#REF!</definedName>
    <definedName name="BuiltIn_AutoFilter___2_9">#REF!</definedName>
    <definedName name="BuiltIn_AutoFilter___8">#REF!</definedName>
    <definedName name="CALL">#REF!</definedName>
    <definedName name="call1">#REF!</definedName>
    <definedName name="Cashflow">#REF!</definedName>
    <definedName name="CC">'[7]Abu Dhabi'!#REF!</definedName>
    <definedName name="CF">#REF!</definedName>
    <definedName name="CH.IN.EQUIT">[10]acct!#REF!</definedName>
    <definedName name="cHECK">[10]acct!#REF!</definedName>
    <definedName name="checks">#REF!</definedName>
    <definedName name="chk">#REF!</definedName>
    <definedName name="ci">#REF!</definedName>
    <definedName name="CIs">#REF!</definedName>
    <definedName name="Classified">#REF!</definedName>
    <definedName name="closing">[14]BSDOMOVS!#REF!</definedName>
    <definedName name="CODE">#REF!</definedName>
    <definedName name="ColorNames">#REF!</definedName>
    <definedName name="COMP_OF_INCOME">#REF!</definedName>
    <definedName name="Company">'[15]Input-Qtrly'!$E$8</definedName>
    <definedName name="CONTROL">#REF!</definedName>
    <definedName name="Controlbs">#REF!</definedName>
    <definedName name="controlpl">#REF!</definedName>
    <definedName name="Conventions">#REF!</definedName>
    <definedName name="Cover" hidden="1">#REF!</definedName>
    <definedName name="CRED">[10]acct!#REF!</definedName>
    <definedName name="Currency">#REF!</definedName>
    <definedName name="current_ar">'[15]Input-Qtrly'!$F$16</definedName>
    <definedName name="current_assets">'[15]Input-Qtrly'!$F$22</definedName>
    <definedName name="current_bad_debt">'[15]Input-Qtrly'!$F$40</definedName>
    <definedName name="current_cash">'[15]Input-Qtrly'!$F$14</definedName>
    <definedName name="current_cfoper">'[15]Input-Qtrly'!$F$57</definedName>
    <definedName name="current_cogs">'[15]Input-Qtrly'!$F$35</definedName>
    <definedName name="current_comstock">'[15]Input-Qtrly'!$F$56</definedName>
    <definedName name="current_cr_sales">'[15]Input-Qtrly'!$F$32</definedName>
    <definedName name="current_current_assets">'[15]Input-Qtrly'!$F$20</definedName>
    <definedName name="current_current_liab">'[15]Input-Qtrly'!$F$24</definedName>
    <definedName name="current_days">'[15]Input-Qtrly'!$F$51</definedName>
    <definedName name="current_div">'[15]Input-Qtrly'!$F$58</definedName>
    <definedName name="current_doubtful">'[15]Input-Qtrly'!$F$17</definedName>
    <definedName name="current_empbeg">'[15]Input-Qtrly'!$F$52</definedName>
    <definedName name="current_empend">'[15]Input-Qtrly'!$F$53</definedName>
    <definedName name="current_eps">'[15]Input-Qtrly'!$F$55</definedName>
    <definedName name="current_equity">'[15]Input-Qtrly'!$F$28</definedName>
    <definedName name="current_interest">'[15]Input-Qtrly'!$F$39</definedName>
    <definedName name="current_inventory">'[15]Input-Qtrly'!$F$18</definedName>
    <definedName name="current_liabilities">'[15]Input-Qtrly'!$F$27</definedName>
    <definedName name="current_netincome">'[15]Input-Qtrly'!$F$45</definedName>
    <definedName name="current_netsales">'[15]Input-Qtrly'!$F$34</definedName>
    <definedName name="current_pretax">'[15]Input-Qtrly'!$F$43</definedName>
    <definedName name="current_price">'[15]Input-Qtrly'!$F$54</definedName>
    <definedName name="CURRENT_TAX">#REF!</definedName>
    <definedName name="currqtr_date">'[15]Input-Qtrly'!$F$48</definedName>
    <definedName name="CY_lik_Equity">#REF!</definedName>
    <definedName name="CY_lik_Income">#REF!</definedName>
    <definedName name="CY_lik_Liabs">#REF!</definedName>
    <definedName name="CY_lik_RetEarn_bf">#REF!</definedName>
    <definedName name="CY_tx_all_Equity">#REF!</definedName>
    <definedName name="CY_tx_all_Income">#REF!</definedName>
    <definedName name="CY_tx_all_Liabs">#REF!</definedName>
    <definedName name="CY_tx_all_RetEarn_bf">#REF!</definedName>
    <definedName name="CY_tx_knw_Equity">#REF!</definedName>
    <definedName name="CY_tx_knw_Income">#REF!</definedName>
    <definedName name="CY_tx_knw_Liabs">#REF!</definedName>
    <definedName name="CY_tx_knw_RetEarn_bf">#REF!</definedName>
    <definedName name="CY_tx_lik_Equity">#REF!</definedName>
    <definedName name="CY_tx_lik_Income">#REF!</definedName>
    <definedName name="CY_tx_lik_Liabs">#REF!</definedName>
    <definedName name="CY_tx_lik_RetEarn_bf">#REF!</definedName>
    <definedName name="CYPWACC">#REF!</definedName>
    <definedName name="CYPWENG">#REF!</definedName>
    <definedName name="CYPWFIRE">#REF!</definedName>
    <definedName name="CYPWMARCARGO">#REF!</definedName>
    <definedName name="CYPWMARHULL">#REF!</definedName>
    <definedName name="CYPWMARYACHT">#REF!</definedName>
    <definedName name="CYPWMOTOR">#REF!</definedName>
    <definedName name="CYUPRACC">#REF!</definedName>
    <definedName name="CYUPRENG">#REF!</definedName>
    <definedName name="CYUPRFIRE">#REF!</definedName>
    <definedName name="CYUPRMARCARGO">#REF!</definedName>
    <definedName name="CYUPRMARHULL">#REF!</definedName>
    <definedName name="CYUPRMARYACHT">#REF!</definedName>
    <definedName name="CYUPRMOTOR">#REF!</definedName>
    <definedName name="d">#REF!</definedName>
    <definedName name="da">#REF!</definedName>
    <definedName name="Data">#REF!</definedName>
    <definedName name="_xlnm.Database">#REF!</definedName>
    <definedName name="Database_MI">#REF!</definedName>
    <definedName name="DD">'[1]last qrt2001'!#REF!</definedName>
    <definedName name="DD_Curr">[16]Currency!$C$3</definedName>
    <definedName name="ddd">#REF!</definedName>
    <definedName name="dddd">'[17]BS-OVS'!#REF!</definedName>
    <definedName name="DEFERED_TAX">#REF!</definedName>
    <definedName name="dEFF.LIA">[10]acct!#REF!</definedName>
    <definedName name="DELETIONS">#REF!</definedName>
    <definedName name="Description">#REF!</definedName>
    <definedName name="Differences">#REF!</definedName>
    <definedName name="Differnces">'[18]Notes1-5'!#REF!</definedName>
    <definedName name="disposal">#REF!</definedName>
    <definedName name="djhkc">[19]Notes!#REF!</definedName>
    <definedName name="DOMOVS">#REF!</definedName>
    <definedName name="dPlanningMateriality">[20]Sheet1!$B$46</definedName>
    <definedName name="dr">#REF!</definedName>
    <definedName name="DSDSADSD" hidden="1">#REF!</definedName>
    <definedName name="dswef">#REF!</definedName>
    <definedName name="E">#REF!</definedName>
    <definedName name="End_Bal">#REF!</definedName>
    <definedName name="EPAGE1">#REF!</definedName>
    <definedName name="Equity">#REF!</definedName>
    <definedName name="Err_Add_Plus10">#REF!</definedName>
    <definedName name="Err_Box_AddSamp">#REF!</definedName>
    <definedName name="Err_Box_Rej">#REF!</definedName>
    <definedName name="Err_CellComments">#REF!</definedName>
    <definedName name="Err_Date_Check">#REF!</definedName>
    <definedName name="Err_Date_Numb">#REF!</definedName>
    <definedName name="Err_Date_Today">#REF!</definedName>
    <definedName name="Err_Empty">#REF!</definedName>
    <definedName name="Err_Eval_Blank">#REF!</definedName>
    <definedName name="Err_Fail_Verbiage">#REF!</definedName>
    <definedName name="Err_InfoCheck">#REF!</definedName>
    <definedName name="Err_NotesBox">#REF!</definedName>
    <definedName name="Err_Rand_1">#REF!</definedName>
    <definedName name="Err_Random">#REF!</definedName>
    <definedName name="Err_SampErr">#REF!</definedName>
    <definedName name="Err_StopCode">#REF!</definedName>
    <definedName name="Eval_btn">#REF!</definedName>
    <definedName name="Eval_btn_Ans">#REF!</definedName>
    <definedName name="Eval_MR">#REF!</definedName>
    <definedName name="Eval_Targ_T">#REF!</definedName>
    <definedName name="Eval_Text">#REF!</definedName>
    <definedName name="Eval_TM">#REF!</definedName>
    <definedName name="Eval_TTMR">#REF!</definedName>
    <definedName name="Excel_BuiltIn__FilterDatabase_3">[21]Documentation!#REF!</definedName>
    <definedName name="Excel_BuiltIn_Print_Area">#REF!</definedName>
    <definedName name="Excel_BuiltIn_Print_Area_8">#REF!</definedName>
    <definedName name="EXP">#REF!</definedName>
    <definedName name="EXPENSIVE_CARS">#REF!</definedName>
    <definedName name="Extra_Pay">#REF!</definedName>
    <definedName name="F">'[22]FINANCE CODE'!#REF!</definedName>
    <definedName name="f_name">'[23]A-C CODE &amp; NAME'!$B$1:$C$193</definedName>
    <definedName name="FA">[10]acct!#REF!</definedName>
    <definedName name="FC">#REF!</definedName>
    <definedName name="FDE">'[24]Notes1-5'!#REF!</definedName>
    <definedName name="FDF">'[25]CE-10th-June-06'!#REF!</definedName>
    <definedName name="ffff">Scheduled_Payment+Extra_Payment</definedName>
    <definedName name="fg">#REF!</definedName>
    <definedName name="FIBREPO">#REF!</definedName>
    <definedName name="FIBWON">#REF!</definedName>
    <definedName name="FIGURES">#REF!</definedName>
    <definedName name="FINASSET">[10]acct!#REF!</definedName>
    <definedName name="FIREPREMIUMCURRENT">#REF!</definedName>
    <definedName name="FORM">#REF!</definedName>
    <definedName name="FP_EU_0206__00246_04">#REF!</definedName>
    <definedName name="Frequency">'[26]Drop down'!$C$6:$C$13</definedName>
    <definedName name="FSA">#REF!</definedName>
    <definedName name="Full_Print">#REF!</definedName>
    <definedName name="G">#REF!</definedName>
    <definedName name="ggfgfg" hidden="1">{"'CALL MONEY'!$K$53"}</definedName>
    <definedName name="GGG">#REF!</definedName>
    <definedName name="ghu" hidden="1">#REF!</definedName>
    <definedName name="h">#REF!</definedName>
    <definedName name="HAaaa">Scheduled_Payment+Extra_Payment</definedName>
    <definedName name="Header_Row">ROW(#REF!)</definedName>
    <definedName name="hhjhjjjjjj">[27]Lead!#REF!</definedName>
    <definedName name="highlights">#REF!</definedName>
    <definedName name="Highlightsconsolidated">#REF!</definedName>
    <definedName name="HighlightsUnit1">#REF!</definedName>
    <definedName name="html_cntrl" hidden="1">{"'CALL MONEY'!$K$53"}</definedName>
    <definedName name="html_cntrl465454" hidden="1">{"'CALL MONEY'!$K$53"}</definedName>
    <definedName name="HTML_CodePage" hidden="1">1252</definedName>
    <definedName name="HTML_Control" hidden="1">{"'CALL MONEY'!$K$53"}</definedName>
    <definedName name="html_ctl78" hidden="1">{"'CALL MONEY'!$K$53"}</definedName>
    <definedName name="HTML_Description" hidden="1">""</definedName>
    <definedName name="HTML_Email" hidden="1">""</definedName>
    <definedName name="HTML_Header" hidden="1">"CALL MONEY"</definedName>
    <definedName name="HTML_LastUpdate" hidden="1">"27/11/02"</definedName>
    <definedName name="HTML_LineAfter" hidden="1">FALSE</definedName>
    <definedName name="HTML_LineBefore" hidden="1">FALSE</definedName>
    <definedName name="HTML_Name" hidden="1">"Sana"</definedName>
    <definedName name="HTML_OBDlg2" hidden="1">TRUE</definedName>
    <definedName name="HTML_OBDlg4" hidden="1">TRUE</definedName>
    <definedName name="HTML_OS" hidden="1">0</definedName>
    <definedName name="HTML_PathFile" hidden="1">"C:\My Documents\MyHTML.htm"</definedName>
    <definedName name="HTML_Title" hidden="1">"HOLDING 27-11-2002"</definedName>
    <definedName name="I">#REF!</definedName>
    <definedName name="iki" hidden="1">{"'CALL MONEY'!$K$53"}</definedName>
    <definedName name="INC">#REF!</definedName>
    <definedName name="incomeretfc">#REF!</definedName>
    <definedName name="IncomeStatementDates">#REF!</definedName>
    <definedName name="Int">#REF!</definedName>
    <definedName name="Interest_Rate">#REF!</definedName>
    <definedName name="INVEST">[10]acct!#REF!</definedName>
    <definedName name="IPAGE1">#REF!</definedName>
    <definedName name="iqbal">[28]Sheet2!#REF!</definedName>
    <definedName name="J">#REF!</definedName>
    <definedName name="JJJJ">#REF!</definedName>
    <definedName name="kefkif">#REF!</definedName>
    <definedName name="KEY_S" hidden="1">#REF!</definedName>
    <definedName name="kkk">#REF!</definedName>
    <definedName name="klfbkw">#REF!</definedName>
    <definedName name="l">'[25]CE-10th-June-06'!#REF!</definedName>
    <definedName name="L_AcctDes">#REF!</definedName>
    <definedName name="L_Adjust">#REF!</definedName>
    <definedName name="L_Adjust_GT">#REF!</definedName>
    <definedName name="L_AJE_Tot">#REF!</definedName>
    <definedName name="L_AJE_Tot_GT">#REF!</definedName>
    <definedName name="L_CompNum">#REF!</definedName>
    <definedName name="L_CY_Beg">#REF!</definedName>
    <definedName name="L_CY_Beg_GT">#REF!</definedName>
    <definedName name="L_CY_End">#REF!</definedName>
    <definedName name="L_CY_End_GT">#REF!</definedName>
    <definedName name="L_GrpNum">#REF!</definedName>
    <definedName name="L_Headings">#REF!</definedName>
    <definedName name="L_KeyValue">#REF!</definedName>
    <definedName name="L_PY_End">#REF!</definedName>
    <definedName name="L_PY_End_GT">#REF!</definedName>
    <definedName name="L_RJE_Tot">#REF!</definedName>
    <definedName name="L_RJE_Tot_GT">#REF!</definedName>
    <definedName name="L_RowNum">#REF!</definedName>
    <definedName name="LAND_SCHEDULE">#REF!</definedName>
    <definedName name="Last_Row">#N/A</definedName>
    <definedName name="LIAB1">#REF!</definedName>
    <definedName name="LIAB2">#REF!</definedName>
    <definedName name="LIAB3">#REF!</definedName>
    <definedName name="LIAB4">#REF!</definedName>
    <definedName name="liabi">#REF!</definedName>
    <definedName name="LIBAST">#REF!</definedName>
    <definedName name="List_Curr">[16]Currency!$B$9:$B$31</definedName>
    <definedName name="List_Level_Assr">[16]DropDown!$B$1:$B$4</definedName>
    <definedName name="List_Proj_Meth">[16]DropDown!$H$1:$H$2</definedName>
    <definedName name="List_Samp_Sel">[16]DropDown!$D$1:$D$4</definedName>
    <definedName name="lk" hidden="1">#REF!</definedName>
    <definedName name="LN">#REF!</definedName>
    <definedName name="LN_9">#REF!</definedName>
    <definedName name="LN2_9">#REF!</definedName>
    <definedName name="Loan_Amount">#REF!</definedName>
    <definedName name="Loan_Start">#REF!</definedName>
    <definedName name="Loan_Years">#REF!</definedName>
    <definedName name="LOANS">[10]acct!#REF!</definedName>
    <definedName name="LPAGE1">#REF!</definedName>
    <definedName name="LPAGE2">#REF!</definedName>
    <definedName name="LPAGE3">#REF!</definedName>
    <definedName name="LPAGE4">#REF!</definedName>
    <definedName name="LYPWACC">#REF!</definedName>
    <definedName name="LYPWENG">#REF!</definedName>
    <definedName name="LYPWFIRE">#REF!</definedName>
    <definedName name="LYPWMARCARGO">#REF!</definedName>
    <definedName name="LYPWMARHULL">#REF!</definedName>
    <definedName name="LYPWMARYACHT">#REF!</definedName>
    <definedName name="LYPWMOTOR">#REF!</definedName>
    <definedName name="LYUPRACC">#REF!</definedName>
    <definedName name="LYUPRENG">#REF!</definedName>
    <definedName name="LYUPRFIRE">#REF!</definedName>
    <definedName name="LYUPRMARCARGO">#REF!</definedName>
    <definedName name="LYUPRMARHULL">#REF!</definedName>
    <definedName name="LYUPRMARYACHT">#REF!</definedName>
    <definedName name="LYUPRMOTOR">#REF!</definedName>
    <definedName name="M">#REF!</definedName>
    <definedName name="main">#REF!</definedName>
    <definedName name="Mansoor">#REF!</definedName>
    <definedName name="MARINEPREMIUMCURRENT">#REF!</definedName>
    <definedName name="masroor">#REF!</definedName>
    <definedName name="Materiality">#REF!</definedName>
    <definedName name="MENU">#REF!</definedName>
    <definedName name="minhaj">#REF!</definedName>
    <definedName name="Mis_Def">#REF!</definedName>
    <definedName name="MLNTREGISTER">#REF!</definedName>
    <definedName name="Monetary_Precision">#REF!</definedName>
    <definedName name="N">#REF!</definedName>
    <definedName name="NA">#REF!</definedName>
    <definedName name="new">#REF!</definedName>
    <definedName name="note">#REF!</definedName>
    <definedName name="Note1">#REF!</definedName>
    <definedName name="Note10">#REF!</definedName>
    <definedName name="Note11">#REF!</definedName>
    <definedName name="Note12">#REF!</definedName>
    <definedName name="note14">#REF!</definedName>
    <definedName name="Note15">#REF!</definedName>
    <definedName name="Note16">#REF!</definedName>
    <definedName name="Note17">#REF!</definedName>
    <definedName name="Note18">#REF!</definedName>
    <definedName name="Note19">#REF!</definedName>
    <definedName name="Note2">#REF!</definedName>
    <definedName name="Note2.1">#REF!</definedName>
    <definedName name="Note2.10">#REF!</definedName>
    <definedName name="Note2.11">#REF!</definedName>
    <definedName name="Note2.12">#REF!</definedName>
    <definedName name="Note2.13">#REF!</definedName>
    <definedName name="Note2.14">#REF!</definedName>
    <definedName name="Note2.15">#REF!</definedName>
    <definedName name="Note2.16">#REF!</definedName>
    <definedName name="Note2.17">#REF!</definedName>
    <definedName name="Note2.18">#REF!</definedName>
    <definedName name="Note2.19">#REF!</definedName>
    <definedName name="Note2.2">#REF!</definedName>
    <definedName name="Note2.3">#REF!</definedName>
    <definedName name="Note2.4">#REF!</definedName>
    <definedName name="Note2.5">#REF!</definedName>
    <definedName name="Note2.6">#REF!</definedName>
    <definedName name="Note2.7">#REF!</definedName>
    <definedName name="Note2.8">#REF!</definedName>
    <definedName name="Note2.9">#REF!</definedName>
    <definedName name="Note20">#REF!</definedName>
    <definedName name="Note21">#REF!</definedName>
    <definedName name="Note22">#REF!</definedName>
    <definedName name="Note23">#REF!</definedName>
    <definedName name="Note3">#REF!</definedName>
    <definedName name="Note4">#REF!</definedName>
    <definedName name="Note5">#REF!</definedName>
    <definedName name="Note58">'[17]BS-OVS'!#REF!</definedName>
    <definedName name="Note6">#REF!</definedName>
    <definedName name="Note7">#REF!</definedName>
    <definedName name="Note8">#REF!</definedName>
    <definedName name="Note9">#REF!</definedName>
    <definedName name="NOTES">#REF!</definedName>
    <definedName name="npl">#REF!</definedName>
    <definedName name="nplsum">#REF!</definedName>
    <definedName name="Num_Pmt_Per_Year">#REF!</definedName>
    <definedName name="Number_of_Payments">MATCH(0.01,End_Bal,-1)+1</definedName>
    <definedName name="Number_of_Selections">[29]CMA_Calculations!$F$122</definedName>
    <definedName name="O">#REF!</definedName>
    <definedName name="ok" hidden="1">#REF!</definedName>
    <definedName name="olk">#REF!</definedName>
    <definedName name="operating">#REF!</definedName>
    <definedName name="OSAL">#REF!</definedName>
    <definedName name="OVER">#REF!</definedName>
    <definedName name="P">#REF!</definedName>
    <definedName name="Pack">#REF!</definedName>
    <definedName name="PAGE2">#REF!</definedName>
    <definedName name="Pattern" hidden="1">{"'CALL MONEY'!$K$53"}</definedName>
    <definedName name="Pay_Date">#REF!</definedName>
    <definedName name="Pay_Num">#REF!</definedName>
    <definedName name="Payment_Date">DATE(YEAR(Loan_Start),MONTH(Loan_Start)+Payment_Number,DAY(Loan_Start))</definedName>
    <definedName name="PL">#REF!</definedName>
    <definedName name="PNL">'[12]Revenue-Fire-Marine-Motor'!#REF!</definedName>
    <definedName name="po">[30]BSDOMOVS!#REF!</definedName>
    <definedName name="Pop_AC">#REF!</definedName>
    <definedName name="Pop_Acc_Comp">#REF!</definedName>
    <definedName name="Pop_Def">#REF!</definedName>
    <definedName name="Pop_Imm_Def">#REF!</definedName>
    <definedName name="Pop_Imm_It">#REF!</definedName>
    <definedName name="Pop_Imm_T">#REF!</definedName>
    <definedName name="Pop_Samp_It">#REF!</definedName>
    <definedName name="Pop_Samp_T">#REF!</definedName>
    <definedName name="Pop_Sig_Def">#REF!</definedName>
    <definedName name="Pop_Sig_It">#REF!</definedName>
    <definedName name="Pop_Sig_T">#REF!</definedName>
    <definedName name="Pop_SU">#REF!</definedName>
    <definedName name="Port">#REF!</definedName>
    <definedName name="PP">#REF!</definedName>
    <definedName name="Pre_tax_materiality">#REF!</definedName>
    <definedName name="PREMIU">#REF!</definedName>
    <definedName name="PREMIUM">#REF!</definedName>
    <definedName name="Princ">#REF!</definedName>
    <definedName name="_xlnm.Print_Area" localSheetId="7">'17.1'!$A$1:$M$39</definedName>
    <definedName name="_xlnm.Print_Area" localSheetId="10">'6.1'!$A$2:$J$35</definedName>
    <definedName name="_xlnm.Print_Area" localSheetId="0">BS!$A$1:$H$49</definedName>
    <definedName name="_xlnm.Print_Area" localSheetId="4">'Cash Flow'!$A$1:$H$54</definedName>
    <definedName name="_xlnm.Print_Area" localSheetId="1">IS!$A$1:$H$66</definedName>
    <definedName name="_xlnm.Print_Area" localSheetId="5">'Notes (1st page)'!$A$1:$L$100</definedName>
    <definedName name="_xlnm.Print_Area" localSheetId="6">'Notes (remaining)'!$A$1:$M$409</definedName>
    <definedName name="_xlnm.Print_Area" localSheetId="2">SOCI!$A$1:$H$33</definedName>
    <definedName name="_xlnm.Print_Area" localSheetId="3">UHF!$A$1:$I$81</definedName>
    <definedName name="_xlnm.Print_Area">#REF!</definedName>
    <definedName name="PRINT_AREA_MI">#REF!</definedName>
    <definedName name="PRINT_AREA_MI_9">#REF!</definedName>
    <definedName name="Print_Area_Reset">OFFSET(Full_Print,0,0,Last_Row)</definedName>
    <definedName name="PRINT_DEF_TAX">#REF!</definedName>
    <definedName name="PRINT_DETAILS">#REF!</definedName>
    <definedName name="_xlnm.Print_Titles">#REF!</definedName>
    <definedName name="PROFIT1">#REF!</definedName>
    <definedName name="PROFIT2">#REF!</definedName>
    <definedName name="Proj_Meth">#REF!</definedName>
    <definedName name="provisiondet">#REF!</definedName>
    <definedName name="purchase">[5]purchase!#REF!</definedName>
    <definedName name="purchase2000">'[31]INCOME 2004'!#REF!</definedName>
    <definedName name="PY_all_Equity">#REF!</definedName>
    <definedName name="PY_all_Income">#REF!</definedName>
    <definedName name="PY_all_RetEarn">#REF!</definedName>
    <definedName name="PY_knw_Income">#REF!</definedName>
    <definedName name="PY_knw_RetEarn">#REF!</definedName>
    <definedName name="PY_lik_Income">#REF!</definedName>
    <definedName name="PY_lik_RetEarn">#REF!</definedName>
    <definedName name="PY_tot_knw_Xfoot">#REF!</definedName>
    <definedName name="PY_tot_lik_Xfoot">#REF!</definedName>
    <definedName name="PY_tx_all_Income">#REF!</definedName>
    <definedName name="PY_tx_all_RetEarn">#REF!</definedName>
    <definedName name="PY_tx_knw_Income">#REF!</definedName>
    <definedName name="PY_tx_knw_RetEarn">#REF!</definedName>
    <definedName name="PY_tx_lik_Income">#REF!</definedName>
    <definedName name="PY_tx_lik_RetEarn">#REF!</definedName>
    <definedName name="Q">#REF!</definedName>
    <definedName name="QATAR1">[3]Sheet4!$H$428:$H$519</definedName>
    <definedName name="QATAR2">[3]Sheet4!$U$326:$U$417</definedName>
    <definedName name="qwq">#REF!</definedName>
    <definedName name="ratio" hidden="1">{"PAGE1",#N/A,FALSE,"Sheet1";"PAGE2",#N/A,FALSE,"Sheet1"}</definedName>
    <definedName name="Raza">#REF!</definedName>
    <definedName name="REDCAP">[10]acct!#REF!</definedName>
    <definedName name="REPORT">#REF!</definedName>
    <definedName name="RES">#REF!</definedName>
    <definedName name="RF">[10]acct!#REF!</definedName>
    <definedName name="RULES">#REF!</definedName>
    <definedName name="S_AcctDes">#REF!</definedName>
    <definedName name="S_AcctDes_1">#REF!</definedName>
    <definedName name="S_AcctDes_20">#REF!</definedName>
    <definedName name="S_AcctDes_21">#REF!</definedName>
    <definedName name="S_AcctDes_23">#REF!</definedName>
    <definedName name="S_AcctDes_5">#REF!</definedName>
    <definedName name="S_AcctDes_8">#REF!</definedName>
    <definedName name="S_Adjust">#REF!</definedName>
    <definedName name="S_Adjust_1">#REF!</definedName>
    <definedName name="S_Adjust_20">#REF!</definedName>
    <definedName name="S_Adjust_21">#REF!</definedName>
    <definedName name="S_Adjust_23">#REF!</definedName>
    <definedName name="S_Adjust_5">#REF!</definedName>
    <definedName name="S_Adjust_8">#REF!</definedName>
    <definedName name="S_Adjust_Data">#REF!</definedName>
    <definedName name="S_Adjust_Data_1">#REF!</definedName>
    <definedName name="S_Adjust_Data_20">#REF!</definedName>
    <definedName name="S_Adjust_Data_21">#REF!</definedName>
    <definedName name="S_Adjust_Data_23">#REF!</definedName>
    <definedName name="S_Adjust_Data_5">#REF!</definedName>
    <definedName name="S_Adjust_Data_8">#REF!</definedName>
    <definedName name="S_Adjust_GT">#REF!</definedName>
    <definedName name="S_Adjust_GT_1">#REF!</definedName>
    <definedName name="S_Adjust_GT_20">#REF!</definedName>
    <definedName name="S_Adjust_GT_21">#REF!</definedName>
    <definedName name="S_Adjust_GT_23">#REF!</definedName>
    <definedName name="S_Adjust_GT_5">#REF!</definedName>
    <definedName name="S_Adjust_GT_8">#REF!</definedName>
    <definedName name="S_AJE_Tot">#REF!</definedName>
    <definedName name="S_AJE_Tot_1">#REF!</definedName>
    <definedName name="S_AJE_Tot_20">#REF!</definedName>
    <definedName name="S_AJE_Tot_21">#REF!</definedName>
    <definedName name="S_AJE_Tot_23">#REF!</definedName>
    <definedName name="S_AJE_Tot_5">#REF!</definedName>
    <definedName name="S_AJE_Tot_8">#REF!</definedName>
    <definedName name="S_AJE_Tot_Data">#REF!</definedName>
    <definedName name="S_AJE_Tot_Data_1">#REF!</definedName>
    <definedName name="S_AJE_Tot_Data_20">#REF!</definedName>
    <definedName name="S_AJE_Tot_Data_21">#REF!</definedName>
    <definedName name="S_AJE_Tot_Data_23">#REF!</definedName>
    <definedName name="S_AJE_Tot_Data_5">#REF!</definedName>
    <definedName name="S_AJE_Tot_Data_8">#REF!</definedName>
    <definedName name="S_AJE_Tot_GT">#REF!</definedName>
    <definedName name="S_AJE_Tot_GT_1">#REF!</definedName>
    <definedName name="S_AJE_Tot_GT_20">#REF!</definedName>
    <definedName name="S_AJE_Tot_GT_21">#REF!</definedName>
    <definedName name="S_AJE_Tot_GT_23">#REF!</definedName>
    <definedName name="S_AJE_Tot_GT_5">#REF!</definedName>
    <definedName name="S_AJE_Tot_GT_8">#REF!</definedName>
    <definedName name="S_CompNum">#REF!</definedName>
    <definedName name="S_CompNum_1">#REF!</definedName>
    <definedName name="S_CompNum_20">#REF!</definedName>
    <definedName name="S_CompNum_21">#REF!</definedName>
    <definedName name="S_CompNum_23">#REF!</definedName>
    <definedName name="S_CompNum_5">#REF!</definedName>
    <definedName name="S_CompNum_8">#REF!</definedName>
    <definedName name="S_CY_Beg">#REF!</definedName>
    <definedName name="S_CY_Beg_1">#REF!</definedName>
    <definedName name="S_CY_Beg_20">#REF!</definedName>
    <definedName name="S_CY_Beg_21">#REF!</definedName>
    <definedName name="S_CY_Beg_23">#REF!</definedName>
    <definedName name="S_CY_Beg_5">#REF!</definedName>
    <definedName name="S_CY_Beg_8">#REF!</definedName>
    <definedName name="S_CY_Beg_Data">#REF!</definedName>
    <definedName name="S_CY_Beg_Data_1">#REF!</definedName>
    <definedName name="S_CY_Beg_Data_20">#REF!</definedName>
    <definedName name="S_CY_Beg_Data_21">#REF!</definedName>
    <definedName name="S_CY_Beg_Data_23">#REF!</definedName>
    <definedName name="S_CY_Beg_Data_5">#REF!</definedName>
    <definedName name="S_CY_Beg_Data_8">#REF!</definedName>
    <definedName name="S_CY_Beg_GT">#REF!</definedName>
    <definedName name="S_CY_Beg_GT_1">#REF!</definedName>
    <definedName name="S_CY_Beg_GT_20">#REF!</definedName>
    <definedName name="S_CY_Beg_GT_21">#REF!</definedName>
    <definedName name="S_CY_Beg_GT_23">#REF!</definedName>
    <definedName name="S_CY_Beg_GT_5">#REF!</definedName>
    <definedName name="S_CY_Beg_GT_8">#REF!</definedName>
    <definedName name="S_CY_End">#REF!</definedName>
    <definedName name="S_CY_End_1">#REF!</definedName>
    <definedName name="S_CY_End_20">#REF!</definedName>
    <definedName name="S_CY_End_21">#REF!</definedName>
    <definedName name="S_CY_End_23">#REF!</definedName>
    <definedName name="S_CY_End_5">#REF!</definedName>
    <definedName name="S_CY_End_8">#REF!</definedName>
    <definedName name="S_CY_End_Data">#REF!</definedName>
    <definedName name="S_CY_End_Data_1">#REF!</definedName>
    <definedName name="S_CY_End_Data_20">#REF!</definedName>
    <definedName name="S_CY_End_Data_21">#REF!</definedName>
    <definedName name="S_CY_End_Data_23">#REF!</definedName>
    <definedName name="S_CY_End_Data_5">#REF!</definedName>
    <definedName name="S_CY_End_Data_8">#REF!</definedName>
    <definedName name="S_CY_End_GT">#REF!</definedName>
    <definedName name="S_CY_End_GT_1">#REF!</definedName>
    <definedName name="S_CY_End_GT_20">#REF!</definedName>
    <definedName name="S_CY_End_GT_21">#REF!</definedName>
    <definedName name="S_CY_End_GT_23">#REF!</definedName>
    <definedName name="S_CY_End_GT_5">#REF!</definedName>
    <definedName name="S_CY_End_GT_8">#REF!</definedName>
    <definedName name="S_Diff_Amt">#REF!</definedName>
    <definedName name="S_Diff_Amt_1">#REF!</definedName>
    <definedName name="S_Diff_Amt_20">#REF!</definedName>
    <definedName name="S_Diff_Amt_21">#REF!</definedName>
    <definedName name="S_Diff_Amt_23">#REF!</definedName>
    <definedName name="S_Diff_Amt_5">#REF!</definedName>
    <definedName name="S_Diff_Amt_8">#REF!</definedName>
    <definedName name="S_Diff_Pct">#REF!</definedName>
    <definedName name="S_Diff_Pct_1">#REF!</definedName>
    <definedName name="S_Diff_Pct_20">#REF!</definedName>
    <definedName name="S_Diff_Pct_21">#REF!</definedName>
    <definedName name="S_Diff_Pct_23">#REF!</definedName>
    <definedName name="S_Diff_Pct_5">#REF!</definedName>
    <definedName name="S_Diff_Pct_8">#REF!</definedName>
    <definedName name="S_GrpNum">#REF!</definedName>
    <definedName name="S_GrpNum_1">#REF!</definedName>
    <definedName name="S_GrpNum_20">#REF!</definedName>
    <definedName name="S_GrpNum_21">#REF!</definedName>
    <definedName name="S_GrpNum_23">#REF!</definedName>
    <definedName name="S_GrpNum_5">#REF!</definedName>
    <definedName name="S_GrpNum_8">#REF!</definedName>
    <definedName name="S_Headings">#REF!</definedName>
    <definedName name="S_Headings_1">#REF!</definedName>
    <definedName name="S_Headings_20">#REF!</definedName>
    <definedName name="S_Headings_21">#REF!</definedName>
    <definedName name="S_Headings_23">#REF!</definedName>
    <definedName name="S_Headings_5">#REF!</definedName>
    <definedName name="S_Headings_8">#REF!</definedName>
    <definedName name="S_KeyValue">#REF!</definedName>
    <definedName name="S_KeyValue_1">#REF!</definedName>
    <definedName name="S_KeyValue_20">#REF!</definedName>
    <definedName name="S_KeyValue_21">#REF!</definedName>
    <definedName name="S_KeyValue_23">#REF!</definedName>
    <definedName name="S_KeyValue_5">#REF!</definedName>
    <definedName name="S_KeyValue_8">#REF!</definedName>
    <definedName name="S_PY_End">#REF!</definedName>
    <definedName name="S_PY_End_1">#REF!</definedName>
    <definedName name="S_PY_End_20">#REF!</definedName>
    <definedName name="S_PY_End_21">#REF!</definedName>
    <definedName name="S_PY_End_23">#REF!</definedName>
    <definedName name="S_PY_End_5">#REF!</definedName>
    <definedName name="S_PY_End_8">#REF!</definedName>
    <definedName name="S_PY_End_Data">#REF!</definedName>
    <definedName name="S_PY_End_Data_1">#REF!</definedName>
    <definedName name="S_PY_End_Data_20">#REF!</definedName>
    <definedName name="S_PY_End_Data_21">#REF!</definedName>
    <definedName name="S_PY_End_Data_23">#REF!</definedName>
    <definedName name="S_PY_End_Data_5">#REF!</definedName>
    <definedName name="S_PY_End_Data_8">#REF!</definedName>
    <definedName name="S_PY_End_GT">#REF!</definedName>
    <definedName name="S_PY_End_GT_1">#REF!</definedName>
    <definedName name="S_PY_End_GT_20">#REF!</definedName>
    <definedName name="S_PY_End_GT_21">#REF!</definedName>
    <definedName name="S_PY_End_GT_23">#REF!</definedName>
    <definedName name="S_PY_End_GT_5">#REF!</definedName>
    <definedName name="S_PY_End_GT_8">#REF!</definedName>
    <definedName name="S_RJE_Tot">#REF!</definedName>
    <definedName name="S_RJE_Tot_1">#REF!</definedName>
    <definedName name="S_RJE_Tot_20">#REF!</definedName>
    <definedName name="S_RJE_Tot_21">#REF!</definedName>
    <definedName name="S_RJE_Tot_23">#REF!</definedName>
    <definedName name="S_RJE_Tot_5">#REF!</definedName>
    <definedName name="S_RJE_Tot_8">#REF!</definedName>
    <definedName name="S_RJE_Tot_Data">#REF!</definedName>
    <definedName name="S_RJE_Tot_Data_1">#REF!</definedName>
    <definedName name="S_RJE_Tot_Data_20">#REF!</definedName>
    <definedName name="S_RJE_Tot_Data_21">#REF!</definedName>
    <definedName name="S_RJE_Tot_Data_23">#REF!</definedName>
    <definedName name="S_RJE_Tot_Data_5">#REF!</definedName>
    <definedName name="S_RJE_Tot_Data_8">#REF!</definedName>
    <definedName name="S_RJE_Tot_GT">#REF!</definedName>
    <definedName name="S_RJE_Tot_GT_1">#REF!</definedName>
    <definedName name="S_RJE_Tot_GT_20">#REF!</definedName>
    <definedName name="S_RJE_Tot_GT_21">#REF!</definedName>
    <definedName name="S_RJE_Tot_GT_23">#REF!</definedName>
    <definedName name="S_RJE_Tot_GT_5">#REF!</definedName>
    <definedName name="S_RJE_Tot_GT_8">#REF!</definedName>
    <definedName name="S_RowNum">#REF!</definedName>
    <definedName name="S_RowNum_1">#REF!</definedName>
    <definedName name="S_RowNum_20">#REF!</definedName>
    <definedName name="S_RowNum_21">#REF!</definedName>
    <definedName name="S_RowNum_23">#REF!</definedName>
    <definedName name="S_RowNum_5">#REF!</definedName>
    <definedName name="S_RowNum_8">#REF!</definedName>
    <definedName name="SALE_FIG">#REF!</definedName>
    <definedName name="sale2000">'[31]INCOME 2004'!#REF!</definedName>
    <definedName name="SALES">[10]acct!#REF!</definedName>
    <definedName name="sam">#REF!</definedName>
    <definedName name="Samp_Ass">#REF!</definedName>
    <definedName name="Samp_Calc_Sample">#REF!</definedName>
    <definedName name="Samp_Calc_TM">#REF!</definedName>
    <definedName name="Samp_DSS">#REF!</definedName>
    <definedName name="Samp_EM_Per">#REF!</definedName>
    <definedName name="Samp_EM_T">#REF!</definedName>
    <definedName name="Samp_Factor">#REF!</definedName>
    <definedName name="Samp_Min_SS">#REF!</definedName>
    <definedName name="Samp_MTM">#REF!</definedName>
    <definedName name="Samp_PM">#REF!</definedName>
    <definedName name="Samp_Pre">#REF!</definedName>
    <definedName name="Samp_Pre_T">#REF!</definedName>
    <definedName name="Samp_RTB">#REF!</definedName>
    <definedName name="Samp_RTB_Desc">#REF!</definedName>
    <definedName name="Samp_Sel">#REF!</definedName>
    <definedName name="Samp_Small_Adj">#REF!</definedName>
    <definedName name="Samp_SS">#REF!</definedName>
    <definedName name="Samp_TM_Diff">#REF!</definedName>
    <definedName name="Samp_TM_Exp_Diff">#REF!</definedName>
    <definedName name="Samp_TM_N">#REF!</definedName>
    <definedName name="Samp_TM_Y">#REF!</definedName>
    <definedName name="Sampr_Factor">#REF!</definedName>
    <definedName name="SAVE">#REF!</definedName>
    <definedName name="SBP">'[32]Notes1-5'!#REF!</definedName>
    <definedName name="SC">#REF!</definedName>
    <definedName name="Sched_Pay">#REF!</definedName>
    <definedName name="Scheduled_Extra_Payments">#REF!</definedName>
    <definedName name="Scheduled_Interest_Rate">#REF!</definedName>
    <definedName name="Scheduled_Monthly_Payment">#REF!</definedName>
    <definedName name="SDG">#REF!</definedName>
    <definedName name="sdsa">[33]A!$AX$5:$AX$129</definedName>
    <definedName name="sectionNames">#REF!</definedName>
    <definedName name="SGDD">[10]acct!#REF!</definedName>
    <definedName name="sheet">'[12]Revenue-Fire-Marine-Motor'!#REF!</definedName>
    <definedName name="sheet5" hidden="1">{#N/A,#N/A,FALSE,"Aging Summary";#N/A,#N/A,FALSE,"Ratio Analysis";#N/A,#N/A,FALSE,"Test 120 Day Accts";#N/A,#N/A,FALSE,"Tickmarks"}</definedName>
    <definedName name="SNS">[10]acct!#REF!</definedName>
    <definedName name="SOC">#REF!</definedName>
    <definedName name="ss">[27]Lead!#REF!</definedName>
    <definedName name="sshsi">'[34]T-BILL'!#REF!</definedName>
    <definedName name="START">#REF!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c">#REF!</definedName>
    <definedName name="Strat_Def">#REF!</definedName>
    <definedName name="Strat_T_It">#REF!</definedName>
    <definedName name="Strat_T_T">#REF!</definedName>
    <definedName name="sum">#REF!</definedName>
    <definedName name="T_BILLOWN">#REF!</definedName>
    <definedName name="T_BILLREPO">'[34]T-BILL'!#REF!</definedName>
    <definedName name="tAX">[10]acct!#REF!</definedName>
    <definedName name="Tax_Effect_Income">#REF!</definedName>
    <definedName name="Tax_Effect_Liabs">#REF!</definedName>
    <definedName name="Tax_Effect_RetEarn">#REF!</definedName>
    <definedName name="TAX_FIG">#REF!</definedName>
    <definedName name="Tax_Rate">#REF!</definedName>
    <definedName name="TAXDEPRECIATION">#REF!</definedName>
    <definedName name="TB" hidden="1">#REF!</definedName>
    <definedName name="Test_ND">#REF!</definedName>
    <definedName name="Test_Proj_Mis">#REF!</definedName>
    <definedName name="Test_Targ">#REF!</definedName>
    <definedName name="Test_Total_T">#REF!</definedName>
    <definedName name="TextRefCopy1">#REF!</definedName>
    <definedName name="TextRefCopy1_1">#REF!</definedName>
    <definedName name="TextRefCopy1_20">#REF!</definedName>
    <definedName name="TextRefCopy1_21">#REF!</definedName>
    <definedName name="TextRefCopy1_23">#REF!</definedName>
    <definedName name="TextRefCopy1_5">#REF!</definedName>
    <definedName name="TextRefCopy1_8">#REF!</definedName>
    <definedName name="TextRefCopy10">[35]BS!#REF!</definedName>
    <definedName name="TextRefCopy16">[35]IS!#REF!</definedName>
    <definedName name="TextRefCopy27">#REF!</definedName>
    <definedName name="TextRefCopy28">#REF!</definedName>
    <definedName name="TextRefCopy29">#REF!</definedName>
    <definedName name="TextRefCopy3">[35]BS!$K$13</definedName>
    <definedName name="TextRefCopy30">#REF!</definedName>
    <definedName name="TextRefCopy31">#REF!</definedName>
    <definedName name="TextRefCopy32">#REF!</definedName>
    <definedName name="TextRefCopy33">#REF!</definedName>
    <definedName name="TextRefCopy34">#REF!</definedName>
    <definedName name="TextRefCopy35">[29]CMA_Calculations!$D$2</definedName>
    <definedName name="TextRefCopy36">#REF!</definedName>
    <definedName name="TextRefCopy37">#REF!</definedName>
    <definedName name="TextRefCopy41">#REF!</definedName>
    <definedName name="TextRefCopy43">'[36]Verification of Sales'!$E$3</definedName>
    <definedName name="TextRefCopy45">#REF!</definedName>
    <definedName name="TextRefCopy47">#REF!</definedName>
    <definedName name="TextRefCopy48">#REF!</definedName>
    <definedName name="TextRefCopy49">#REF!</definedName>
    <definedName name="TextRefCopy50">'[36]Verification of Sales'!#REF!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0">#REF!</definedName>
    <definedName name="TextRefCopy71">#REF!</definedName>
    <definedName name="TextRefCopy72">#REF!</definedName>
    <definedName name="TextRefCopy73">#REF!</definedName>
    <definedName name="TextRefCopyRangeCount" hidden="1">1</definedName>
    <definedName name="Title">#REF!</definedName>
    <definedName name="Tot_knw_Xfoot">#REF!</definedName>
    <definedName name="Tot_lik_Xfoot">#REF!</definedName>
    <definedName name="TOTAL">#REF!</definedName>
    <definedName name="Total_Amount">[29]CMA_Calculations!$D$122</definedName>
    <definedName name="Total_Interest">#REF!</definedName>
    <definedName name="Total_Pay">#REF!</definedName>
    <definedName name="Total_Payment">Scheduled_Payment+Extra_Payment</definedName>
    <definedName name="TRF">'[1]last qrt2001'!#REF!</definedName>
    <definedName name="two">#REF!</definedName>
    <definedName name="Units">#REF!</definedName>
    <definedName name="UPDATE">#REF!</definedName>
    <definedName name="usman">#REF!</definedName>
    <definedName name="UT" hidden="1">#REF!</definedName>
    <definedName name="Values_Entered">IF(Loan_Amount*Interest_Rate*Loan_Years*Loan_Start&gt;0,1,0)</definedName>
    <definedName name="W">#REF!</definedName>
    <definedName name="workin">'[37]Input-Qtrly'!$F$27</definedName>
    <definedName name="wrn.Aging._.and._.Trend._.Analysis." hidden="1">{#N/A,#N/A,FALSE,"Aging Summary";#N/A,#N/A,FALSE,"Ratio Analysis";#N/A,#N/A,FALSE,"Test 120 Day Accts";#N/A,#N/A,FALSE,"Tickmarks"}</definedName>
    <definedName name="wrn.RATIO." hidden="1">{"PAGE1",#N/A,FALSE,"Sheet1";"PAGE2",#N/A,FALSE,"Sheet1"}</definedName>
    <definedName name="ws">'[38]Revenue-Fire-Marine-Motor'!#REF!</definedName>
    <definedName name="wsx" hidden="1">{"'CALL MONEY'!$K$53"}</definedName>
    <definedName name="www\">#REF!</definedName>
    <definedName name="X">#REF!</definedName>
    <definedName name="XX">'[1]last qrt2001'!#REF!</definedName>
    <definedName name="YCAB">#REF!</definedName>
    <definedName name="YEMEN1">[3]Sheet4!$L$222:$L$313</definedName>
    <definedName name="YEMEN2">[3]Sheet4!$Y$222:$Y$313</definedName>
    <definedName name="YesNoNA">'[26]Drop down'!$G$6:$G$9</definedName>
    <definedName name="YR" hidden="1">#REF!</definedName>
    <definedName name="zaheer">#REF!</definedName>
  </definedNames>
  <calcPr calcId="162913" fullPrecision="0"/>
</workbook>
</file>

<file path=xl/calcChain.xml><?xml version="1.0" encoding="utf-8"?>
<calcChain xmlns="http://schemas.openxmlformats.org/spreadsheetml/2006/main">
  <c r="A39" i="5" l="1"/>
  <c r="A394" i="52"/>
  <c r="A387" i="52"/>
  <c r="A377" i="52"/>
  <c r="A354" i="52"/>
  <c r="K295" i="52" l="1"/>
  <c r="K296" i="52"/>
  <c r="K308" i="52"/>
  <c r="K307" i="52"/>
  <c r="O179" i="52" l="1"/>
  <c r="F52" i="6" l="1"/>
  <c r="F48" i="6"/>
  <c r="G26" i="48" l="1"/>
  <c r="G24" i="48"/>
  <c r="G22" i="48"/>
  <c r="I26" i="48"/>
  <c r="E21" i="5"/>
  <c r="L46" i="48" l="1"/>
  <c r="J46" i="48"/>
  <c r="I24" i="48"/>
  <c r="I22" i="48"/>
  <c r="I20" i="48"/>
  <c r="G20" i="48"/>
  <c r="K303" i="52" l="1"/>
  <c r="K302" i="52"/>
  <c r="K297" i="52"/>
  <c r="K294" i="52"/>
  <c r="K293" i="52"/>
  <c r="K278" i="52"/>
  <c r="K277" i="52"/>
  <c r="K272" i="52"/>
  <c r="K161" i="52"/>
  <c r="K160" i="52"/>
  <c r="K159" i="52"/>
  <c r="K158" i="52"/>
  <c r="K157" i="52"/>
  <c r="K156" i="52"/>
  <c r="N179" i="52" s="1"/>
  <c r="J48" i="52"/>
  <c r="I48" i="52"/>
  <c r="H48" i="52"/>
  <c r="N10" i="52"/>
  <c r="U28" i="51"/>
  <c r="Q16" i="51"/>
  <c r="F32" i="6"/>
  <c r="F12" i="5"/>
  <c r="C33" i="51" l="1"/>
  <c r="E33" i="51" s="1"/>
  <c r="D32" i="51"/>
  <c r="E32" i="51" s="1"/>
  <c r="E36" i="51" l="1"/>
  <c r="D36" i="51"/>
  <c r="C36" i="51"/>
  <c r="D17" i="51"/>
  <c r="U27" i="51" l="1"/>
  <c r="L18" i="51" s="1"/>
  <c r="T27" i="51"/>
  <c r="K18" i="51" s="1"/>
  <c r="R27" i="51"/>
  <c r="L14" i="51" s="1"/>
  <c r="F21" i="6"/>
  <c r="F12" i="6"/>
  <c r="I4" i="54"/>
  <c r="K4" i="54" s="1"/>
  <c r="J4" i="54"/>
  <c r="I5" i="54"/>
  <c r="J5" i="54"/>
  <c r="I6" i="54"/>
  <c r="J6" i="54"/>
  <c r="I7" i="54"/>
  <c r="J7" i="54"/>
  <c r="K7" i="54" s="1"/>
  <c r="I8" i="54"/>
  <c r="K8" i="54" s="1"/>
  <c r="J8" i="54"/>
  <c r="I9" i="54"/>
  <c r="J9" i="54"/>
  <c r="I10" i="54"/>
  <c r="J10" i="54"/>
  <c r="I11" i="54"/>
  <c r="J11" i="54"/>
  <c r="I12" i="54"/>
  <c r="J12" i="54"/>
  <c r="I13" i="54"/>
  <c r="J13" i="54"/>
  <c r="I14" i="54"/>
  <c r="J14" i="54"/>
  <c r="I15" i="54"/>
  <c r="J15" i="54"/>
  <c r="K15" i="54" s="1"/>
  <c r="I16" i="54"/>
  <c r="K16" i="54" s="1"/>
  <c r="J16" i="54"/>
  <c r="I17" i="54"/>
  <c r="J17" i="54"/>
  <c r="I18" i="54"/>
  <c r="J18" i="54"/>
  <c r="I19" i="54"/>
  <c r="J19" i="54"/>
  <c r="K19" i="54" s="1"/>
  <c r="I20" i="54"/>
  <c r="J20" i="54"/>
  <c r="I21" i="54"/>
  <c r="J21" i="54"/>
  <c r="I22" i="54"/>
  <c r="J22" i="54"/>
  <c r="I23" i="54"/>
  <c r="J23" i="54"/>
  <c r="I24" i="54"/>
  <c r="J24" i="54"/>
  <c r="I25" i="54"/>
  <c r="J25" i="54"/>
  <c r="I26" i="54"/>
  <c r="J26" i="54"/>
  <c r="I27" i="54"/>
  <c r="J27" i="54"/>
  <c r="I28" i="54"/>
  <c r="J28" i="54"/>
  <c r="I29" i="54"/>
  <c r="J29" i="54"/>
  <c r="I30" i="54"/>
  <c r="J30" i="54"/>
  <c r="I31" i="54"/>
  <c r="J31" i="54"/>
  <c r="I32" i="54"/>
  <c r="J32" i="54"/>
  <c r="I33" i="54"/>
  <c r="J33" i="54"/>
  <c r="I34" i="54"/>
  <c r="J34" i="54"/>
  <c r="I35" i="54"/>
  <c r="J35" i="54"/>
  <c r="I36" i="54"/>
  <c r="J36" i="54"/>
  <c r="I37" i="54"/>
  <c r="J37" i="54"/>
  <c r="I38" i="54"/>
  <c r="J38" i="54"/>
  <c r="I39" i="54"/>
  <c r="J39" i="54"/>
  <c r="I40" i="54"/>
  <c r="J40" i="54"/>
  <c r="I41" i="54"/>
  <c r="J41" i="54"/>
  <c r="I42" i="54"/>
  <c r="J42" i="54"/>
  <c r="I43" i="54"/>
  <c r="J43" i="54"/>
  <c r="I44" i="54"/>
  <c r="K44" i="54" s="1"/>
  <c r="F20" i="5" s="1"/>
  <c r="J20" i="5" s="1"/>
  <c r="F26" i="24" s="1"/>
  <c r="J44" i="54"/>
  <c r="I45" i="54"/>
  <c r="J45" i="54"/>
  <c r="I46" i="54"/>
  <c r="K46" i="54" s="1"/>
  <c r="J46" i="54"/>
  <c r="I47" i="54"/>
  <c r="J47" i="54"/>
  <c r="I48" i="54"/>
  <c r="J48" i="54"/>
  <c r="I49" i="54"/>
  <c r="J49" i="54"/>
  <c r="I50" i="54"/>
  <c r="K50" i="54" s="1"/>
  <c r="J50" i="54"/>
  <c r="I51" i="54"/>
  <c r="J51" i="54"/>
  <c r="K51" i="54"/>
  <c r="I52" i="54"/>
  <c r="J52" i="54"/>
  <c r="I53" i="54"/>
  <c r="J53" i="54"/>
  <c r="I54" i="54"/>
  <c r="J54" i="54"/>
  <c r="I55" i="54"/>
  <c r="J55" i="54"/>
  <c r="I56" i="54"/>
  <c r="J56" i="54"/>
  <c r="I57" i="54"/>
  <c r="J57" i="54"/>
  <c r="I58" i="54"/>
  <c r="J58" i="54"/>
  <c r="I59" i="54"/>
  <c r="J59" i="54"/>
  <c r="K59" i="54" s="1"/>
  <c r="I60" i="54"/>
  <c r="J60" i="54"/>
  <c r="I61" i="54"/>
  <c r="J61" i="54"/>
  <c r="I62" i="54"/>
  <c r="J62" i="54"/>
  <c r="I63" i="54"/>
  <c r="J63" i="54"/>
  <c r="I64" i="54"/>
  <c r="J64" i="54"/>
  <c r="K64" i="54" s="1"/>
  <c r="I65" i="54"/>
  <c r="J65" i="54"/>
  <c r="I66" i="54"/>
  <c r="J66" i="54"/>
  <c r="I67" i="54"/>
  <c r="J67" i="54"/>
  <c r="I68" i="54"/>
  <c r="J68" i="54"/>
  <c r="I69" i="54"/>
  <c r="J69" i="54"/>
  <c r="I70" i="54"/>
  <c r="J70" i="54"/>
  <c r="I71" i="54"/>
  <c r="J71" i="54"/>
  <c r="I72" i="54"/>
  <c r="J72" i="54"/>
  <c r="K72" i="54" s="1"/>
  <c r="I73" i="54"/>
  <c r="J73" i="54"/>
  <c r="I74" i="54"/>
  <c r="J74" i="54"/>
  <c r="I75" i="54"/>
  <c r="J75" i="54"/>
  <c r="I76" i="54"/>
  <c r="J76" i="54"/>
  <c r="I77" i="54"/>
  <c r="J77" i="54"/>
  <c r="I78" i="54"/>
  <c r="J78" i="54"/>
  <c r="I79" i="54"/>
  <c r="J79" i="54"/>
  <c r="I80" i="54"/>
  <c r="J80" i="54"/>
  <c r="I81" i="54"/>
  <c r="J81" i="54"/>
  <c r="I82" i="54"/>
  <c r="J82" i="54"/>
  <c r="I83" i="54"/>
  <c r="K83" i="54" s="1"/>
  <c r="J83" i="54"/>
  <c r="I84" i="54"/>
  <c r="J84" i="54"/>
  <c r="D86" i="54"/>
  <c r="C86" i="54"/>
  <c r="H22" i="5"/>
  <c r="H13" i="5"/>
  <c r="H7" i="39"/>
  <c r="F7" i="39"/>
  <c r="K75" i="54" l="1"/>
  <c r="K73" i="54"/>
  <c r="F22" i="6" s="1"/>
  <c r="K71" i="54"/>
  <c r="F26" i="6" s="1"/>
  <c r="K69" i="54"/>
  <c r="F24" i="6" s="1"/>
  <c r="K67" i="54"/>
  <c r="F19" i="6" s="1"/>
  <c r="K65" i="54"/>
  <c r="K63" i="54"/>
  <c r="K61" i="54"/>
  <c r="K84" i="54"/>
  <c r="K43" i="54"/>
  <c r="K41" i="54"/>
  <c r="K39" i="54"/>
  <c r="K37" i="54"/>
  <c r="K35" i="54"/>
  <c r="K33" i="54"/>
  <c r="K31" i="54"/>
  <c r="K27" i="54"/>
  <c r="K25" i="54"/>
  <c r="K82" i="54"/>
  <c r="K78" i="54"/>
  <c r="F29" i="6" s="1"/>
  <c r="K76" i="54"/>
  <c r="F38" i="6" s="1"/>
  <c r="K58" i="54"/>
  <c r="K54" i="54"/>
  <c r="F11" i="6" s="1"/>
  <c r="K52" i="54"/>
  <c r="K40" i="54"/>
  <c r="K30" i="54"/>
  <c r="K22" i="54"/>
  <c r="K74" i="54"/>
  <c r="F28" i="6" s="1"/>
  <c r="K70" i="54"/>
  <c r="F25" i="6" s="1"/>
  <c r="K68" i="54"/>
  <c r="F20" i="6" s="1"/>
  <c r="K57" i="54"/>
  <c r="K55" i="54"/>
  <c r="K53" i="54"/>
  <c r="K42" i="54"/>
  <c r="F19" i="5" s="1"/>
  <c r="J18" i="5" s="1"/>
  <c r="F25" i="24" s="1"/>
  <c r="K38" i="54"/>
  <c r="K36" i="54"/>
  <c r="K17" i="54"/>
  <c r="K11" i="54"/>
  <c r="K9" i="54"/>
  <c r="K81" i="54"/>
  <c r="F31" i="6" s="1"/>
  <c r="K79" i="54"/>
  <c r="K77" i="54"/>
  <c r="F27" i="6" s="1"/>
  <c r="K66" i="54"/>
  <c r="K62" i="54"/>
  <c r="K60" i="54"/>
  <c r="K56" i="54"/>
  <c r="K49" i="54"/>
  <c r="K47" i="54"/>
  <c r="K45" i="54"/>
  <c r="K32" i="54"/>
  <c r="K24" i="54"/>
  <c r="K14" i="54"/>
  <c r="K80" i="54"/>
  <c r="K48" i="54"/>
  <c r="K23" i="54"/>
  <c r="K28" i="54"/>
  <c r="K26" i="54"/>
  <c r="K21" i="54"/>
  <c r="K12" i="54"/>
  <c r="K10" i="54"/>
  <c r="K5" i="54"/>
  <c r="K6" i="54"/>
  <c r="K34" i="54"/>
  <c r="K29" i="54"/>
  <c r="K20" i="54"/>
  <c r="K18" i="54"/>
  <c r="K13" i="54"/>
  <c r="A389" i="52"/>
  <c r="A391" i="52" s="1"/>
  <c r="F17" i="5" l="1"/>
  <c r="J17" i="5" s="1"/>
  <c r="F23" i="24" s="1"/>
  <c r="K6" i="52"/>
  <c r="F10" i="6"/>
  <c r="F15" i="6" s="1"/>
  <c r="F30" i="6"/>
  <c r="F14" i="24" l="1"/>
  <c r="F39" i="24"/>
  <c r="G9" i="17" l="1"/>
  <c r="J9" i="17"/>
  <c r="G10" i="17"/>
  <c r="J10" i="17"/>
  <c r="L10" i="17"/>
  <c r="G11" i="17"/>
  <c r="J11" i="17"/>
  <c r="G12" i="17"/>
  <c r="J12" i="17"/>
  <c r="G15" i="17"/>
  <c r="L15" i="17"/>
  <c r="G16" i="17"/>
  <c r="L16" i="17"/>
  <c r="G17" i="17"/>
  <c r="J17" i="17"/>
  <c r="L17" i="17"/>
  <c r="G21" i="17"/>
  <c r="J21" i="17"/>
  <c r="L21" i="17"/>
  <c r="G22" i="17"/>
  <c r="H27" i="17"/>
  <c r="I27" i="17"/>
  <c r="J27" i="17" l="1"/>
  <c r="M71" i="52"/>
  <c r="H36" i="5"/>
  <c r="D69" i="51" l="1"/>
  <c r="Q27" i="51"/>
  <c r="K14" i="51" s="1"/>
  <c r="H54" i="6"/>
  <c r="H34" i="6"/>
  <c r="H15" i="6"/>
  <c r="K70" i="52"/>
  <c r="K68" i="52"/>
  <c r="H36" i="6" l="1"/>
  <c r="H40" i="6" s="1"/>
  <c r="H44" i="6" s="1"/>
  <c r="H49" i="6" s="1"/>
  <c r="K139" i="52" l="1"/>
  <c r="K111" i="52" l="1"/>
  <c r="K110" i="52"/>
  <c r="H42" i="54"/>
  <c r="K69" i="52"/>
  <c r="A24" i="24" l="1"/>
  <c r="A26" i="24"/>
  <c r="M8" i="52"/>
  <c r="A431" i="52" l="1"/>
  <c r="A430" i="52"/>
  <c r="O50" i="6" l="1"/>
  <c r="O49" i="6"/>
  <c r="N52" i="6"/>
  <c r="N53" i="6" s="1"/>
  <c r="M52" i="6"/>
  <c r="M53" i="6" s="1"/>
  <c r="D54" i="51"/>
  <c r="F35" i="24" s="1"/>
  <c r="O53" i="6" l="1"/>
  <c r="D21" i="51" s="1"/>
  <c r="D22" i="51" s="1"/>
  <c r="O52" i="6"/>
  <c r="I3" i="54" l="1"/>
  <c r="I86" i="54" s="1"/>
  <c r="J3" i="54"/>
  <c r="J86" i="54" s="1"/>
  <c r="K237" i="52"/>
  <c r="K3" i="54" l="1"/>
  <c r="K207" i="52"/>
  <c r="K271" i="52"/>
  <c r="F53" i="60"/>
  <c r="E4" i="60"/>
  <c r="F4" i="60"/>
  <c r="E5" i="60"/>
  <c r="F5" i="60"/>
  <c r="E6" i="60"/>
  <c r="F6" i="60"/>
  <c r="E7" i="60"/>
  <c r="F7" i="60"/>
  <c r="E8" i="60"/>
  <c r="F8" i="60"/>
  <c r="E9" i="60"/>
  <c r="F9" i="60"/>
  <c r="E10" i="60"/>
  <c r="F10" i="60"/>
  <c r="E11" i="60"/>
  <c r="F11" i="60"/>
  <c r="E12" i="60"/>
  <c r="F12" i="60"/>
  <c r="E13" i="60"/>
  <c r="F13" i="60"/>
  <c r="E14" i="60"/>
  <c r="F14" i="60"/>
  <c r="E15" i="60"/>
  <c r="F15" i="60"/>
  <c r="E16" i="60"/>
  <c r="F16" i="60"/>
  <c r="E17" i="60"/>
  <c r="F17" i="60"/>
  <c r="E18" i="60"/>
  <c r="F18" i="60"/>
  <c r="E19" i="60"/>
  <c r="F19" i="60"/>
  <c r="E20" i="60"/>
  <c r="F20" i="60"/>
  <c r="E21" i="60"/>
  <c r="F21" i="60"/>
  <c r="E22" i="60"/>
  <c r="F22" i="60"/>
  <c r="E23" i="60"/>
  <c r="F23" i="60"/>
  <c r="E24" i="60"/>
  <c r="F24" i="60"/>
  <c r="E25" i="60"/>
  <c r="F25" i="60"/>
  <c r="E26" i="60"/>
  <c r="F26" i="60"/>
  <c r="E27" i="60"/>
  <c r="F27" i="60"/>
  <c r="E28" i="60"/>
  <c r="F28" i="60"/>
  <c r="E29" i="60"/>
  <c r="F29" i="60"/>
  <c r="E30" i="60"/>
  <c r="F30" i="60"/>
  <c r="E31" i="60"/>
  <c r="F31" i="60"/>
  <c r="E32" i="60"/>
  <c r="F32" i="60"/>
  <c r="E33" i="60"/>
  <c r="F33" i="60"/>
  <c r="E34" i="60"/>
  <c r="F34" i="60"/>
  <c r="E35" i="60"/>
  <c r="F35" i="60"/>
  <c r="E36" i="60"/>
  <c r="F36" i="60"/>
  <c r="E37" i="60"/>
  <c r="F37" i="60"/>
  <c r="E38" i="60"/>
  <c r="F38" i="60"/>
  <c r="E39" i="60"/>
  <c r="F39" i="60"/>
  <c r="E40" i="60"/>
  <c r="F40" i="60"/>
  <c r="E41" i="60"/>
  <c r="F41" i="60"/>
  <c r="E42" i="60"/>
  <c r="F42" i="60"/>
  <c r="E43" i="60"/>
  <c r="F43" i="60"/>
  <c r="E44" i="60"/>
  <c r="F44" i="60"/>
  <c r="E45" i="60"/>
  <c r="F45" i="60"/>
  <c r="E46" i="60"/>
  <c r="F46" i="60"/>
  <c r="E47" i="60"/>
  <c r="F47" i="60"/>
  <c r="E48" i="60"/>
  <c r="F48" i="60"/>
  <c r="E49" i="60"/>
  <c r="F49" i="60"/>
  <c r="E50" i="60"/>
  <c r="F50" i="60"/>
  <c r="E51" i="60"/>
  <c r="F51" i="60"/>
  <c r="E52" i="60"/>
  <c r="F52" i="60"/>
  <c r="E53" i="60"/>
  <c r="E54" i="60"/>
  <c r="F54" i="60"/>
  <c r="E55" i="60"/>
  <c r="F55" i="60"/>
  <c r="E56" i="60"/>
  <c r="F56" i="60"/>
  <c r="E57" i="60"/>
  <c r="F57" i="60"/>
  <c r="E58" i="60"/>
  <c r="F58" i="60"/>
  <c r="E59" i="60"/>
  <c r="F59" i="60"/>
  <c r="E60" i="60"/>
  <c r="F60" i="60"/>
  <c r="E61" i="60"/>
  <c r="F61" i="60"/>
  <c r="E62" i="60"/>
  <c r="F62" i="60"/>
  <c r="E63" i="60"/>
  <c r="F63" i="60"/>
  <c r="E64" i="60"/>
  <c r="F64" i="60"/>
  <c r="E65" i="60"/>
  <c r="F65" i="60"/>
  <c r="E66" i="60"/>
  <c r="F66" i="60"/>
  <c r="E67" i="60"/>
  <c r="F67" i="60"/>
  <c r="E68" i="60"/>
  <c r="F68" i="60"/>
  <c r="E69" i="60"/>
  <c r="F69" i="60"/>
  <c r="E70" i="60"/>
  <c r="F70" i="60"/>
  <c r="E71" i="60"/>
  <c r="F71" i="60"/>
  <c r="E72" i="60"/>
  <c r="F72" i="60"/>
  <c r="E73" i="60"/>
  <c r="F73" i="60"/>
  <c r="E74" i="60"/>
  <c r="F74" i="60"/>
  <c r="E75" i="60"/>
  <c r="F75" i="60"/>
  <c r="E76" i="60"/>
  <c r="F76" i="60"/>
  <c r="E77" i="60"/>
  <c r="F77" i="60"/>
  <c r="E78" i="60"/>
  <c r="F78" i="60"/>
  <c r="E79" i="60"/>
  <c r="F79" i="60"/>
  <c r="E80" i="60"/>
  <c r="F80" i="60"/>
  <c r="E81" i="60"/>
  <c r="F81" i="60"/>
  <c r="E82" i="60"/>
  <c r="F82" i="60"/>
  <c r="E83" i="60"/>
  <c r="F83" i="60"/>
  <c r="E84" i="60"/>
  <c r="F84" i="60"/>
  <c r="E85" i="60"/>
  <c r="F85" i="60"/>
  <c r="E86" i="60"/>
  <c r="F86" i="60"/>
  <c r="E87" i="60"/>
  <c r="F87" i="60"/>
  <c r="F3" i="60"/>
  <c r="E3" i="60"/>
  <c r="E88" i="60" s="1"/>
  <c r="K86" i="54" l="1"/>
  <c r="K7" i="52"/>
  <c r="F88" i="60"/>
  <c r="F89" i="60" s="1"/>
  <c r="D88" i="60"/>
  <c r="C88" i="60"/>
  <c r="M207" i="52" l="1"/>
  <c r="K206" i="52"/>
  <c r="K71" i="52" l="1"/>
  <c r="E41" i="24" l="1"/>
  <c r="M239" i="52" l="1"/>
  <c r="K205" i="52" l="1"/>
  <c r="A436" i="52" l="1"/>
  <c r="A435" i="52"/>
  <c r="M78" i="52" l="1"/>
  <c r="D45" i="51" l="1"/>
  <c r="D64" i="51" l="1"/>
  <c r="D50" i="51"/>
  <c r="M162" i="52"/>
  <c r="J11" i="5" l="1"/>
  <c r="M112" i="52" l="1"/>
  <c r="K270" i="52" l="1"/>
  <c r="K282" i="52"/>
  <c r="K236" i="52"/>
  <c r="F34" i="6"/>
  <c r="K77" i="52"/>
  <c r="K78" i="52" s="1"/>
  <c r="K112" i="52"/>
  <c r="K162" i="52"/>
  <c r="F21" i="5" s="1"/>
  <c r="J21" i="5" s="1"/>
  <c r="F27" i="24" s="1"/>
  <c r="K8" i="52"/>
  <c r="D87" i="54"/>
  <c r="K228" i="52"/>
  <c r="K229" i="52" s="1"/>
  <c r="M228" i="52"/>
  <c r="M229" i="52" s="1"/>
  <c r="K239" i="52" l="1"/>
  <c r="F36" i="6"/>
  <c r="F40" i="6" s="1"/>
  <c r="J87" i="54"/>
  <c r="J12" i="5"/>
  <c r="F19" i="24" s="1"/>
  <c r="F20" i="24" l="1"/>
  <c r="F22" i="5"/>
  <c r="F10" i="5"/>
  <c r="I10" i="5" s="1"/>
  <c r="A54" i="24"/>
  <c r="A53" i="24"/>
  <c r="A48" i="24"/>
  <c r="A47" i="24"/>
  <c r="A81" i="51"/>
  <c r="A80" i="51"/>
  <c r="A76" i="51"/>
  <c r="A75" i="51"/>
  <c r="A33" i="39"/>
  <c r="A32" i="39"/>
  <c r="A27" i="39"/>
  <c r="A26" i="39"/>
  <c r="A66" i="6"/>
  <c r="A65" i="6"/>
  <c r="A60" i="6"/>
  <c r="A59" i="6"/>
  <c r="F13" i="5" l="1"/>
  <c r="J41" i="24"/>
  <c r="F28" i="24"/>
  <c r="A15" i="52"/>
  <c r="E10" i="5"/>
  <c r="A27" i="24"/>
  <c r="A19" i="24"/>
  <c r="A65" i="52" l="1"/>
  <c r="A75" i="52"/>
  <c r="A80" i="52" s="1"/>
  <c r="I68" i="52" s="1"/>
  <c r="E11" i="5"/>
  <c r="A1" i="51"/>
  <c r="A89" i="52" l="1"/>
  <c r="I69" i="52" s="1"/>
  <c r="A108" i="52"/>
  <c r="A94" i="52" l="1"/>
  <c r="I70" i="52" s="1"/>
  <c r="A114" i="52"/>
  <c r="I110" i="52" s="1"/>
  <c r="A136" i="52"/>
  <c r="H57" i="5"/>
  <c r="D55" i="5"/>
  <c r="F57" i="5"/>
  <c r="A131" i="52" l="1"/>
  <c r="A11" i="24"/>
  <c r="I111" i="52" l="1"/>
  <c r="A195" i="52"/>
  <c r="A201" i="52" s="1"/>
  <c r="A164" i="52"/>
  <c r="H55" i="5"/>
  <c r="F55" i="5"/>
  <c r="E38" i="6" l="1"/>
  <c r="I154" i="52"/>
  <c r="E28" i="5"/>
  <c r="A178" i="52"/>
  <c r="A225" i="52" l="1"/>
  <c r="E42" i="6"/>
  <c r="A246" i="52" l="1"/>
  <c r="A267" i="52" l="1"/>
  <c r="A290" i="52" s="1"/>
  <c r="A316" i="52" s="1"/>
  <c r="F11" i="24" l="1"/>
  <c r="F15" i="24" s="1"/>
  <c r="F29" i="24" s="1"/>
  <c r="F44" i="6"/>
  <c r="F10" i="39" s="1"/>
  <c r="F47" i="6" l="1"/>
  <c r="F49" i="6" s="1"/>
  <c r="F54" i="6" s="1"/>
  <c r="F53" i="6" s="1"/>
  <c r="D51" i="51" s="1"/>
  <c r="D52" i="51" s="1"/>
  <c r="D60" i="51" s="1"/>
  <c r="F20" i="39"/>
  <c r="D24" i="51" s="1"/>
  <c r="D38" i="51" s="1"/>
  <c r="D65" i="51" l="1"/>
  <c r="D63" i="51" s="1"/>
  <c r="E24" i="51"/>
  <c r="A23" i="39" l="1"/>
  <c r="A73" i="51" l="1"/>
  <c r="A56" i="6"/>
  <c r="A44" i="24"/>
  <c r="H10" i="39" l="1"/>
  <c r="H20" i="39" s="1"/>
  <c r="F56" i="5"/>
  <c r="F58" i="5" s="1"/>
  <c r="F24" i="5"/>
  <c r="K12" i="17" l="1"/>
  <c r="K11" i="17"/>
  <c r="K16" i="17"/>
  <c r="K17" i="17"/>
  <c r="K22" i="17"/>
  <c r="K10" i="17"/>
  <c r="K9" i="17"/>
  <c r="K15" i="17"/>
  <c r="K21" i="17"/>
  <c r="K23" i="17"/>
  <c r="K20" i="17"/>
  <c r="K38" i="51"/>
  <c r="F36" i="5"/>
  <c r="M20" i="48" s="1"/>
  <c r="M26" i="48" l="1"/>
  <c r="M22" i="48"/>
  <c r="M24" i="48"/>
  <c r="D71" i="51"/>
  <c r="F59" i="5"/>
  <c r="F60" i="5" s="1"/>
  <c r="H52" i="5" l="1"/>
  <c r="H56" i="5"/>
  <c r="H58" i="5" s="1"/>
  <c r="H53" i="5" l="1"/>
  <c r="H54" i="5"/>
  <c r="M14" i="51" l="1"/>
  <c r="N14" i="51" s="1"/>
  <c r="H59" i="5"/>
  <c r="H60" i="5" s="1"/>
  <c r="M18" i="51" l="1"/>
  <c r="N18" i="51" s="1"/>
  <c r="C14" i="51"/>
  <c r="E14" i="51" l="1"/>
  <c r="O18" i="51"/>
  <c r="E21" i="51" s="1"/>
  <c r="C21" i="51" s="1"/>
  <c r="C19" i="51"/>
  <c r="O14" i="51"/>
  <c r="C16" i="51" s="1"/>
  <c r="E16" i="51" s="1"/>
  <c r="E17" i="51" l="1"/>
  <c r="F33" i="24" s="1"/>
  <c r="C17" i="51"/>
  <c r="C22" i="51"/>
  <c r="E19" i="51"/>
  <c r="E22" i="51" s="1"/>
  <c r="F34" i="24" s="1"/>
  <c r="F36" i="24" l="1"/>
  <c r="F38" i="24" s="1"/>
  <c r="F41" i="24" s="1"/>
  <c r="K41" i="24" s="1"/>
  <c r="E38" i="51"/>
  <c r="F26" i="5" s="1"/>
  <c r="C38" i="51"/>
  <c r="L38" i="51" l="1"/>
  <c r="F53" i="5"/>
  <c r="F54" i="5"/>
  <c r="F52" i="5"/>
</calcChain>
</file>

<file path=xl/sharedStrings.xml><?xml version="1.0" encoding="utf-8"?>
<sst xmlns="http://schemas.openxmlformats.org/spreadsheetml/2006/main" count="845" uniqueCount="657">
  <si>
    <t>ASSETS</t>
  </si>
  <si>
    <t>INCOME</t>
  </si>
  <si>
    <t>EXPENSES</t>
  </si>
  <si>
    <t>LIABILITIES</t>
  </si>
  <si>
    <t>Note</t>
  </si>
  <si>
    <t>Investments</t>
  </si>
  <si>
    <t>(Rupees in '000)</t>
  </si>
  <si>
    <t>Total assets</t>
  </si>
  <si>
    <t>Total liabilities</t>
  </si>
  <si>
    <t>Total income</t>
  </si>
  <si>
    <t xml:space="preserve">Auditors' remuneration </t>
  </si>
  <si>
    <t>CASH FLOWS FROM OPERATING ACTIVITIES</t>
  </si>
  <si>
    <t>CASH FLOWS FROM FINANCING ACTIVITIES</t>
  </si>
  <si>
    <t>1.</t>
  </si>
  <si>
    <t>LEGAL STATUS AND NATURE OF BUSINESS</t>
  </si>
  <si>
    <t>2.1</t>
  </si>
  <si>
    <t>Statement of compliance</t>
  </si>
  <si>
    <t>DATE OF AUTHORISATION FOR ISSUE</t>
  </si>
  <si>
    <t>Other expenses</t>
  </si>
  <si>
    <t xml:space="preserve">INVESTMENTS </t>
  </si>
  <si>
    <t xml:space="preserve">Market value </t>
  </si>
  <si>
    <t>MCB Bank Limited</t>
  </si>
  <si>
    <t>Bank charges</t>
  </si>
  <si>
    <t>Taxation</t>
  </si>
  <si>
    <t>Carrying value</t>
  </si>
  <si>
    <t>Market
value</t>
  </si>
  <si>
    <t>As a
percentage
of net assets</t>
  </si>
  <si>
    <t xml:space="preserve"> As a
percentage
of total
investments</t>
  </si>
  <si>
    <t>Face value</t>
  </si>
  <si>
    <t>BASIS OF PREPARATION</t>
  </si>
  <si>
    <t>Bonus</t>
  </si>
  <si>
    <t>Redeemed</t>
  </si>
  <si>
    <t>Net income for the year after taxation</t>
  </si>
  <si>
    <t>Total comprehensive income for the year</t>
  </si>
  <si>
    <t>-</t>
  </si>
  <si>
    <t>Annual audit fee</t>
  </si>
  <si>
    <t>Half yearly review fee</t>
  </si>
  <si>
    <t>Out of pocket expenses</t>
  </si>
  <si>
    <t>Net assets at beginning of the year</t>
  </si>
  <si>
    <t>Cash and cash equivalents at end of the year</t>
  </si>
  <si>
    <t>Cash and cash equivalents at beginning of the year</t>
  </si>
  <si>
    <t>Total</t>
  </si>
  <si>
    <t>Balances with banks</t>
  </si>
  <si>
    <t>GENERAL</t>
  </si>
  <si>
    <t>BALANCES WITH BANKS</t>
  </si>
  <si>
    <t>Brokerage payable</t>
  </si>
  <si>
    <t>Accrued and other liabilities</t>
  </si>
  <si>
    <t>CONTINGENCIES AND COMMITMENTS</t>
  </si>
  <si>
    <t>Contingencies and commitments</t>
  </si>
  <si>
    <t>Market treasury bills</t>
  </si>
  <si>
    <t>MCB Arif Habib Savings and Investment Limited</t>
  </si>
  <si>
    <t>*</t>
  </si>
  <si>
    <t>Other certification and services</t>
  </si>
  <si>
    <t>------ (Rupees in '000) ------</t>
  </si>
  <si>
    <t>---------- (Rupees) ----------</t>
  </si>
  <si>
    <t>Check</t>
  </si>
  <si>
    <t>Withholding tax payable</t>
  </si>
  <si>
    <t>Deposit accounts</t>
  </si>
  <si>
    <t>ACCRUED AND OTHER LIABILITIES</t>
  </si>
  <si>
    <t xml:space="preserve">To be reclassified to profit or loss account </t>
  </si>
  <si>
    <t>in subsequent periods</t>
  </si>
  <si>
    <t>investments classified as 'available-for-sale'</t>
  </si>
  <si>
    <t>NUMBER OF UNITS IN ISSUE</t>
  </si>
  <si>
    <t>Adjustments for:</t>
  </si>
  <si>
    <t xml:space="preserve">Net unrealised appreciation on re-measurement of </t>
  </si>
  <si>
    <t>Dividend paid</t>
  </si>
  <si>
    <t>6.1</t>
  </si>
  <si>
    <t>June 30,</t>
  </si>
  <si>
    <t>Purchased during the year</t>
  </si>
  <si>
    <t>Remuneration payable to the Management Company and the Trustee is determined in accordance with the provision of the NBFC Regulations and constitutive documents of the Fund.</t>
  </si>
  <si>
    <t>------ (Number of units) ------</t>
  </si>
  <si>
    <t>Sales tax</t>
  </si>
  <si>
    <t xml:space="preserve">CASH AND CASH EQUIVALENTS </t>
  </si>
  <si>
    <t>Mark-up on bank deposits</t>
  </si>
  <si>
    <t>Unit holders' fund (as per statement attached)</t>
  </si>
  <si>
    <t>Undistributed income carried forward</t>
  </si>
  <si>
    <t>Units are offered for public subscription on a continuous basis. The units are transferable and can be redeemed by surrendering them to the Fund.</t>
  </si>
  <si>
    <t>TRANSACTIONS WITH CONNECTED PERSONS / OTHER RELATED PARTIES</t>
  </si>
  <si>
    <t>The amount disclosed represents the amount of brokerage paid / payable to connected persons and not the purchase or sale value of securities transacted through them. The purchase or sale value has not been treated as transactions with connected persons as the ultimate counter parties are not connected persons.</t>
  </si>
  <si>
    <t>PAKISTAN CASH MANAGEMENT FUND</t>
  </si>
  <si>
    <t>NET ASSETS</t>
  </si>
  <si>
    <t>Market treasury bills - 3 months</t>
  </si>
  <si>
    <t>Remuneration payable</t>
  </si>
  <si>
    <t>Market treasury bills maturing within 3 months</t>
  </si>
  <si>
    <t>MCB Financial Services Limited - Trustee</t>
  </si>
  <si>
    <t>Total as at June 30, 2018</t>
  </si>
  <si>
    <t>Details of transactions and balances at period end with related parties / connected persons, other than those which have been disclosed elsewhere in these condensed interim financial statements, are as follows:</t>
  </si>
  <si>
    <t>Unit Holders' Fund</t>
  </si>
  <si>
    <t>------------------------------ Units ------------------------------</t>
  </si>
  <si>
    <t>----------------------- (Rupees in '000) -----------------------</t>
  </si>
  <si>
    <t>Remuneration (including indirect taxes)</t>
  </si>
  <si>
    <t>Capital value</t>
  </si>
  <si>
    <t>Income already paid on units redeemed</t>
  </si>
  <si>
    <t>Accounting income available for distribution</t>
  </si>
  <si>
    <t>- Relating to capital gains</t>
  </si>
  <si>
    <t>- Excluding capital gains</t>
  </si>
  <si>
    <t>Accounting income available for distribution:</t>
  </si>
  <si>
    <t>Sales tax on remuneration of the Management Company</t>
  </si>
  <si>
    <t>Provision for Sindh Workers' Welfare Fund (SWWF)</t>
  </si>
  <si>
    <t>Net cash generated from operating activities</t>
  </si>
  <si>
    <t>- Realised</t>
  </si>
  <si>
    <t>- Unrealised</t>
  </si>
  <si>
    <t>Net assets value per unit at beginning of the year</t>
  </si>
  <si>
    <t>Refund / adjustment on units as element of income</t>
  </si>
  <si>
    <t>Undistributed income / (loss) brought forward</t>
  </si>
  <si>
    <t>Government securities - Market treasury bills</t>
  </si>
  <si>
    <t>---- (Rupees in '000) ----</t>
  </si>
  <si>
    <t>AUDITORS' REMUNERATION</t>
  </si>
  <si>
    <t>Related parties / connected persons of the Fund include the Management Company, other collective investment schemes managed by the Management Company, MCB Bank Limited being the Holding Company of the Management Company, the Trustee, directors and key management personnel, other associated undertakings.</t>
  </si>
  <si>
    <t>Brokerage and settlement charges*</t>
  </si>
  <si>
    <t>Sales tax on remuneration of the Trustee</t>
  </si>
  <si>
    <t>Printing and stationery</t>
  </si>
  <si>
    <t>Brokerage, settlement and bank charges</t>
  </si>
  <si>
    <t>Legal and other professional charges</t>
  </si>
  <si>
    <t>Other comprehensive income for the year</t>
  </si>
  <si>
    <t>(Decrease) / increase in liabilities</t>
  </si>
  <si>
    <t>Payments on redemption of units</t>
  </si>
  <si>
    <t>Unrealized gain /
(loss)</t>
  </si>
  <si>
    <t>-------------------------------------------- (Rupees in '000) --------------------------------------------</t>
  </si>
  <si>
    <t>Sold / matured during the year</t>
  </si>
  <si>
    <t>Sales tax on remuneration payable</t>
  </si>
  <si>
    <t>Mark-up receivable on bank deposits</t>
  </si>
  <si>
    <t>----------------------------- (Rupees in '000) -----------------------------</t>
  </si>
  <si>
    <t>Total expenses</t>
  </si>
  <si>
    <t>sold less those in units redeemed - representing unrealised</t>
  </si>
  <si>
    <t>income</t>
  </si>
  <si>
    <t xml:space="preserve">Transactions with connected persons essentially comprise sale and redemption of units, fee on account of managing the affairs of the Fund, other charges, sale and purchase of investments and distribution payments to connected persons. The transactions with connected persons are in the normal course of business, at contracted rates and at terms determined in accordance with market rates. </t>
  </si>
  <si>
    <t>Related parties / connected persons of the Fund include the Management Company, other collective investment schemes managed by the Management Company, MCB Bank Limited being the Holding Company of the Management Company, the Trustee, directors, key management personnel and other associated undertakings and connected persons. Connected persons also include any person beneficially owing directly or indirectly 10% or more of the units in the issue / net assets of the Fund.</t>
  </si>
  <si>
    <t>Element of income and capital gains included in prices of units</t>
  </si>
  <si>
    <t>TAXATION</t>
  </si>
  <si>
    <t>Balances with bank</t>
  </si>
  <si>
    <t>Arif Habib Limited - Brokerage house</t>
  </si>
  <si>
    <t>Name of Security</t>
  </si>
  <si>
    <t>- Element of income</t>
  </si>
  <si>
    <t>Issue date: July 20, 2017</t>
  </si>
  <si>
    <t>Issue date: April 13, 2017</t>
  </si>
  <si>
    <t>Issue date: November 23, 2017</t>
  </si>
  <si>
    <t>Issue date: August 31, 2017</t>
  </si>
  <si>
    <t>Issue date: October 26, 2017</t>
  </si>
  <si>
    <t>Issue date: May 25, 2017</t>
  </si>
  <si>
    <t>Issue date: October 12, 2017</t>
  </si>
  <si>
    <t>Issue date: January 04, 2018</t>
  </si>
  <si>
    <t>Issue date: April 27, 2017</t>
  </si>
  <si>
    <t>Issue date: May 11, 2017</t>
  </si>
  <si>
    <t>Issue date: September 28, 2017</t>
  </si>
  <si>
    <t>Issue date: February 15, 2018</t>
  </si>
  <si>
    <t>Issue date: March 15, 2018</t>
  </si>
  <si>
    <t>Issue date: August 17, 2017</t>
  </si>
  <si>
    <t>Issue date: February 01, 2018</t>
  </si>
  <si>
    <t>Issue date: December 07, 2017</t>
  </si>
  <si>
    <t>Issue date: January 18, 2018</t>
  </si>
  <si>
    <t>Issue date: April 12, 2018</t>
  </si>
  <si>
    <t>TOTAL EXPENSE RATIO</t>
  </si>
  <si>
    <t>As at 30 June 2019</t>
  </si>
  <si>
    <t>As at June 30, 2019</t>
  </si>
  <si>
    <t>As at July 01, 2018</t>
  </si>
  <si>
    <t>Total as at June 30, 2019</t>
  </si>
  <si>
    <t xml:space="preserve">                                                       For MCB-Arif Habib Savings and Investments Limited</t>
  </si>
  <si>
    <t xml:space="preserve">                                                                               (Management Company)</t>
  </si>
  <si>
    <t xml:space="preserve">           _____________________                          _____________________                          _____________________</t>
  </si>
  <si>
    <t xml:space="preserve">            Chief Executive Officer                              Chief Financial Officer                                          Director</t>
  </si>
  <si>
    <t>Adjustments</t>
  </si>
  <si>
    <t>Adjusted Balance</t>
  </si>
  <si>
    <t xml:space="preserve">Rounded </t>
  </si>
  <si>
    <t>Account Code</t>
  </si>
  <si>
    <t>Account Name</t>
  </si>
  <si>
    <t>Debit</t>
  </si>
  <si>
    <t>Credit</t>
  </si>
  <si>
    <t>010100100005</t>
  </si>
  <si>
    <t>010100100017</t>
  </si>
  <si>
    <t>010100100021</t>
  </si>
  <si>
    <t>010100100022</t>
  </si>
  <si>
    <t>010100100040</t>
  </si>
  <si>
    <t>010100100055</t>
  </si>
  <si>
    <t>Bank Balances - Habib Metro Bank - Main Branch (Mcbfsl)</t>
  </si>
  <si>
    <t>010100100056</t>
  </si>
  <si>
    <t>Bank Balances - Allied Bank Limited - Foreign Exch Br (Mcbfsl)</t>
  </si>
  <si>
    <t>010100100069</t>
  </si>
  <si>
    <t>Bank Balances - Bank Al Habib Limited - Main Branch</t>
  </si>
  <si>
    <t>010100100072</t>
  </si>
  <si>
    <t>Bank Balances - Zarai Taraqiati Bank Limited - Shafi Court Branch</t>
  </si>
  <si>
    <t>TREASURY BILLS  APPRECIATION / DIMINUTION  HFT</t>
  </si>
  <si>
    <t>TREASURY BILLS  DISCOUNT / AMORTISATION  HFT</t>
  </si>
  <si>
    <t>010601100001</t>
  </si>
  <si>
    <t>010601100005</t>
  </si>
  <si>
    <t>010601100015</t>
  </si>
  <si>
    <t>010601100022</t>
  </si>
  <si>
    <t>010700300001</t>
  </si>
  <si>
    <t>ADVANCES AGAINST TAX DEDUCTED AGAINST BANK PROFIT</t>
  </si>
  <si>
    <t>010700700005</t>
  </si>
  <si>
    <t>PREPAYMENT OF PACRA AGAINST ANNUAL PACRA RATING FEE</t>
  </si>
  <si>
    <t>010700700008</t>
  </si>
  <si>
    <t>Prepayment Of Legal Charges</t>
  </si>
  <si>
    <t>010700700009</t>
  </si>
  <si>
    <t>Prepayment Of Psx Against Annual Listing Fee</t>
  </si>
  <si>
    <t>020100100001</t>
  </si>
  <si>
    <t>ISSUED OF UNITS AGAINST SALE OF UNITS</t>
  </si>
  <si>
    <t>020100100002</t>
  </si>
  <si>
    <t>ISSUED OF ADDITIONAL UNITS</t>
  </si>
  <si>
    <t>020100200001</t>
  </si>
  <si>
    <t>REDEMPTION OF UNITS  NORMAL</t>
  </si>
  <si>
    <t>020100300001</t>
  </si>
  <si>
    <t>CONVERSION IN UNITS</t>
  </si>
  <si>
    <t>020100400001</t>
  </si>
  <si>
    <t>CONVERSION OUT UNITS</t>
  </si>
  <si>
    <t>020200100001</t>
  </si>
  <si>
    <t>ELEMENT OF INCOME  REALIZED</t>
  </si>
  <si>
    <t>020200200001</t>
  </si>
  <si>
    <t>ELEMENT OF INCOME  UNREALIZED</t>
  </si>
  <si>
    <t>020300100001</t>
  </si>
  <si>
    <t>UNAPPROPRIATED INCOME</t>
  </si>
  <si>
    <t>020500100001</t>
  </si>
  <si>
    <t>BALANCE ACCOUNT</t>
  </si>
  <si>
    <t>030100700001</t>
  </si>
  <si>
    <t>FED TAX PAYABLE AGAINST MANAGEMENT FEE</t>
  </si>
  <si>
    <t>030100800001</t>
  </si>
  <si>
    <t>Sales Tax Payable On Trustee Fee</t>
  </si>
  <si>
    <t>030200100001</t>
  </si>
  <si>
    <t>TRUSTEE REMUNERATION PAYABLE</t>
  </si>
  <si>
    <t>030400100001</t>
  </si>
  <si>
    <t>PAYABLE TO SECP  ANNUAL FEE</t>
  </si>
  <si>
    <t>030900100001</t>
  </si>
  <si>
    <t>DIVIDEND PAYABLE</t>
  </si>
  <si>
    <t>031000500001</t>
  </si>
  <si>
    <t>BROKERAGE PAYABLE MONEY MARKET</t>
  </si>
  <si>
    <t>031000600001</t>
  </si>
  <si>
    <t>031000700001</t>
  </si>
  <si>
    <t>AUDIT FEE PAYABLE</t>
  </si>
  <si>
    <t>031000800001</t>
  </si>
  <si>
    <t>WITHHOLDING TAX PAYABLE  CGT U/S 37A</t>
  </si>
  <si>
    <t>031001200001</t>
  </si>
  <si>
    <t>PAYABLE TO LEGAL ADVISOR</t>
  </si>
  <si>
    <t>031001700001</t>
  </si>
  <si>
    <t>PRINTING CHARGES PAYABLE</t>
  </si>
  <si>
    <t>031001900001</t>
  </si>
  <si>
    <t>031200100001</t>
  </si>
  <si>
    <t>Back Office Operation Payable</t>
  </si>
  <si>
    <t>040100400001</t>
  </si>
  <si>
    <t>CAPITAL GAIN / (LOSS) ON SALE OF T-BILLS</t>
  </si>
  <si>
    <t>URG/LOSS INVESTMENTS IN TBILLS</t>
  </si>
  <si>
    <t>040200100001</t>
  </si>
  <si>
    <t>040200100005</t>
  </si>
  <si>
    <t>040200100015</t>
  </si>
  <si>
    <t>Profit On - Habib Metropolitan Bank Limited - Main Branch</t>
  </si>
  <si>
    <t>040200100021</t>
  </si>
  <si>
    <t>Profit On - Mcb Bank Limited - Shaheen Complex Branch</t>
  </si>
  <si>
    <t>040200100022</t>
  </si>
  <si>
    <t>Profit On - Mcb Bank Limited - Redemption Account - Uni Tower Branch</t>
  </si>
  <si>
    <t>040200100034</t>
  </si>
  <si>
    <t>Profit On - United Bank Limited - Corporate Branch</t>
  </si>
  <si>
    <t>040200100069</t>
  </si>
  <si>
    <t>Profit On - Bank Al Habib Limited - Main Branch</t>
  </si>
  <si>
    <t>040200100072</t>
  </si>
  <si>
    <t>Profit On - Zarai Taraqiati Bank Limited - Shafi Court Branch</t>
  </si>
  <si>
    <t>040201600001</t>
  </si>
  <si>
    <t>AMORTIZATION / DISCOUNT ON GOVT SEC BILLSS</t>
  </si>
  <si>
    <t>040400100001</t>
  </si>
  <si>
    <t>ELEMENT OF INCOME - REALIZED</t>
  </si>
  <si>
    <t>040400200001</t>
  </si>
  <si>
    <t>ELEMENT OF INCOME - UNREALIZED</t>
  </si>
  <si>
    <t>050100100001</t>
  </si>
  <si>
    <t>MANAGEMENT COMPANY REMUNERATION</t>
  </si>
  <si>
    <t>050100100002</t>
  </si>
  <si>
    <t>SALES TAX ON MANAGEMENT COMPANY REMUNERATION</t>
  </si>
  <si>
    <t>050100200001</t>
  </si>
  <si>
    <t>TRUSTEE REMUNERATION</t>
  </si>
  <si>
    <t>050100200002</t>
  </si>
  <si>
    <t>Sales Tax On Trustee Fee</t>
  </si>
  <si>
    <t>050100300001</t>
  </si>
  <si>
    <t>SECP ANNUAL FEE</t>
  </si>
  <si>
    <t>050100500001</t>
  </si>
  <si>
    <t>Back Office Operation Expenses</t>
  </si>
  <si>
    <t>050200100002</t>
  </si>
  <si>
    <t>BROKERAGE EXPENSE  MONEY MARKET TRANSACTIONS</t>
  </si>
  <si>
    <t>050500100001</t>
  </si>
  <si>
    <t>TAXATIONWORKERS WELFARE FUND (WWF)</t>
  </si>
  <si>
    <t>050600100001</t>
  </si>
  <si>
    <t>AUDIT FEE EXPENSE</t>
  </si>
  <si>
    <t>050600200001</t>
  </si>
  <si>
    <t>LEGAL AND PROFESSIONAL CHARGES</t>
  </si>
  <si>
    <t>050600300006</t>
  </si>
  <si>
    <t>FEE &amp; SUBSCRIPANNUAL PACRA FEE</t>
  </si>
  <si>
    <t>050600300009</t>
  </si>
  <si>
    <t>Fee &amp; Subscription Annual Listing Fee Psx</t>
  </si>
  <si>
    <t>050700100001</t>
  </si>
  <si>
    <t>PRINTING OF ACCOUNTS CHARGES</t>
  </si>
  <si>
    <t>051000100001</t>
  </si>
  <si>
    <t>BANK CHARGES - ALLIED BANK LIMITED</t>
  </si>
  <si>
    <t>051000100003</t>
  </si>
  <si>
    <t>051000100009</t>
  </si>
  <si>
    <t>BANK CHARGES - HABIB METROPOLITAN BANK LIMITED</t>
  </si>
  <si>
    <t>051000100010</t>
  </si>
  <si>
    <t>BANK CHARGES - MCB BANK LIMITED</t>
  </si>
  <si>
    <t>051000100016</t>
  </si>
  <si>
    <t>051000100017</t>
  </si>
  <si>
    <t>Bank Charges - Bank Al-Habib Limited</t>
  </si>
  <si>
    <t>Difference</t>
  </si>
  <si>
    <t>Amount of Issuance</t>
  </si>
  <si>
    <t>Issuance Units</t>
  </si>
  <si>
    <t>Ex-Nav</t>
  </si>
  <si>
    <t>Capital Value</t>
  </si>
  <si>
    <t>Portion of Element</t>
  </si>
  <si>
    <t>Amount of Redemption</t>
  </si>
  <si>
    <t>Redemption Units</t>
  </si>
  <si>
    <t>Portion of element</t>
  </si>
  <si>
    <t>Current account</t>
  </si>
  <si>
    <t>With effect from July 1, 2016, FED on services provided or rendered by non-banking financial institutions dealing in services which are subject to provincial sales tax has been withdrawn by the Finance Act, 2016.</t>
  </si>
  <si>
    <t>During the year ended June 30, 2017, the SHC passed an order whereby all notices, proceedings taken or pending, orders made, duty recovered or actions taken under the Federal Excise Act, 2005 in respect of the rendering or providing of services (to the extent as challenged in any relevant petition) were set aside. In response to this, the Deputy Commissioner Inland Revenue has filed a Civil Petition for leave to appeal in the Supreme Court of Pakistan which is pending adjudication.</t>
  </si>
  <si>
    <t>Associated company</t>
  </si>
  <si>
    <t>MCB Arif Habib savings and investments Limited</t>
  </si>
  <si>
    <t>Mandate under discretionary portfolio services</t>
  </si>
  <si>
    <t>IGI Life Insurance Limited</t>
  </si>
  <si>
    <t>International School of Islamabad - Employees' Provident Fund</t>
  </si>
  <si>
    <t>`</t>
  </si>
  <si>
    <t>REMUNERATION OF MANAGEMENT COMPANY</t>
  </si>
  <si>
    <t>Management fee</t>
  </si>
  <si>
    <t>Profit on bank deposits</t>
  </si>
  <si>
    <t>Remuneration payable - net</t>
  </si>
  <si>
    <t>Investments at fair value through profit or loss</t>
  </si>
  <si>
    <t>Advances, prepayments and profit receivable</t>
  </si>
  <si>
    <t>Details of transactions and balances at year end with related parties / connected persons are as follows:</t>
  </si>
  <si>
    <t>Undistributed income carried forward:</t>
  </si>
  <si>
    <t>Receipts from issuance of units net of refund of capital</t>
  </si>
  <si>
    <t>Payable to legal advisor</t>
  </si>
  <si>
    <t>Fee and Subscription</t>
  </si>
  <si>
    <t xml:space="preserve">Payable to the Securities and Exchange Commission of Pakistan </t>
  </si>
  <si>
    <t xml:space="preserve">Payable to MCB-Arif Habib Savings and Investments </t>
  </si>
  <si>
    <t>Annual fee to Securities and Exchange Commission of Pakistan</t>
  </si>
  <si>
    <t>TRANSACTIONS AND BALANCES OUTSTANDING WITH CONNECTED PERSONS / OTHER RELATED PARTIES</t>
  </si>
  <si>
    <t>Limited - Management Company</t>
  </si>
  <si>
    <t>AND INVESTMENTS LIMITED- NET</t>
  </si>
  <si>
    <t>Remuneration of MCB-Arif Habib Savings and Investments</t>
  </si>
  <si>
    <t xml:space="preserve"> Limited - Management Company</t>
  </si>
  <si>
    <t xml:space="preserve">- Capital value (at ex-net assets value per unit at </t>
  </si>
  <si>
    <t>beginning of the year)</t>
  </si>
  <si>
    <t xml:space="preserve">Undistributed income </t>
  </si>
  <si>
    <t>Undistributed income</t>
  </si>
  <si>
    <t>PAYABLE TO MCB FINANCIAL SERVICES  LIMITED  - TRUSTEE</t>
  </si>
  <si>
    <t>Remuneration to the Trustee of the Fund is determined in accordance with the provisions of the Trust Deed.</t>
  </si>
  <si>
    <t>Remuneration to the Management Company of the Fund is determined in accordance with the provisions of the NBFC Regulations and Trust Deed.</t>
  </si>
  <si>
    <t>MCB Arif Habib Savings and Investment Limited - Management Company</t>
  </si>
  <si>
    <t xml:space="preserve">Payable against allocated expenses </t>
  </si>
  <si>
    <t>Annual fee</t>
  </si>
  <si>
    <t>Details of transactions with connected persons are as follows:</t>
  </si>
  <si>
    <t>Amounts outstanding at year end</t>
  </si>
  <si>
    <t>Transactions during the period with connected persons / related parties in units of the Fund:</t>
  </si>
  <si>
    <t>Payable to MCB-Arif Habib Savings and Investments Limited -</t>
  </si>
  <si>
    <t>PAYABLE  TO THE SECURITIES AND EXCHANGE</t>
  </si>
  <si>
    <t>COMMISSION OF PAKISTAN (SECP)</t>
  </si>
  <si>
    <t>Management Company - net</t>
  </si>
  <si>
    <t>Key management personnel *</t>
  </si>
  <si>
    <t>Unit holders holding 10% or more units *</t>
  </si>
  <si>
    <t>NET ASSET VALUE PER UNIT</t>
  </si>
  <si>
    <t>Other income</t>
  </si>
  <si>
    <t xml:space="preserve">For the year ended </t>
  </si>
  <si>
    <t>Group / associated companies</t>
  </si>
  <si>
    <t>(Rupees)</t>
  </si>
  <si>
    <t>Issued for cash</t>
  </si>
  <si>
    <t>2020</t>
  </si>
  <si>
    <t>Bank Charges - Zarai Taraqiati Bank Limited</t>
  </si>
  <si>
    <t>Trail Balance</t>
  </si>
  <si>
    <t>010100100001</t>
  </si>
  <si>
    <t>010100100100</t>
  </si>
  <si>
    <t>Bank Balances - National Bank Of Pakistan - Main Branch</t>
  </si>
  <si>
    <t>010100100114</t>
  </si>
  <si>
    <t>Bank Balances -Allied Bank Limited-Kse Branch</t>
  </si>
  <si>
    <t>010100100122</t>
  </si>
  <si>
    <t>010601100017</t>
  </si>
  <si>
    <t>010601100110</t>
  </si>
  <si>
    <t>Profit Receivable - Allied Bank Limited - Kse Branch</t>
  </si>
  <si>
    <t>010601100113</t>
  </si>
  <si>
    <t>030100100001</t>
  </si>
  <si>
    <t>MANAGEMENT FEE PAYABLE</t>
  </si>
  <si>
    <t>030100200001</t>
  </si>
  <si>
    <t>030100600001</t>
  </si>
  <si>
    <t>040200100017</t>
  </si>
  <si>
    <t>Profit On - Mcb Bank Limited - Uni Tower Branch</t>
  </si>
  <si>
    <t>040200100111</t>
  </si>
  <si>
    <t>040200100114</t>
  </si>
  <si>
    <t>040300300001</t>
  </si>
  <si>
    <t>051000100020</t>
  </si>
  <si>
    <t>Rounded Debit</t>
  </si>
  <si>
    <t>Rounded Credit</t>
  </si>
  <si>
    <t>Bank Balances - Allied Bank Limited - Foreign Exchange Branch</t>
  </si>
  <si>
    <t>Bank Balances - Bank Al Falah Limited  - Kse Branch</t>
  </si>
  <si>
    <t>Bank Balances - Mcb Bank Limited - Uni Tower Branch</t>
  </si>
  <si>
    <t>Bank Balances - Mcb Bank Limited - Global Transaction - Shaheen Complex Branch</t>
  </si>
  <si>
    <t>Bank Balances - Mcb Bank Limited - Redemption Account - Uni Tower Branch</t>
  </si>
  <si>
    <t>Bank Balances - United Bank Limited - Corporate Branch</t>
  </si>
  <si>
    <t>Bank Balances - Allied Bank Limited Fx Current A/C</t>
  </si>
  <si>
    <t>Profit Receivable - Allied Bank Limited - Foreign Exchange Branch</t>
  </si>
  <si>
    <t>Profit Receivable - Bank Al Falah Limited  - Kse Branch</t>
  </si>
  <si>
    <t>Profit Receivable - Habib Metropolitan Bank Limited - Main Branch</t>
  </si>
  <si>
    <t>Profit Receivable - Mcb Bank Limited - Uni Tower Branch</t>
  </si>
  <si>
    <t>Profit Receivable - Mcb Bank Limited - Redemption Account - Uni Tower Branch</t>
  </si>
  <si>
    <t>Profit Receivable - Allied Bank Limited - Fx Branch (Current Ac)</t>
  </si>
  <si>
    <t>Advances Against Tax Deducted Against Bank Profit</t>
  </si>
  <si>
    <t>Prepayment Of Pacra Against Annual Pacra Rating Fee</t>
  </si>
  <si>
    <t>Issued Of Units Against Sale Of Units</t>
  </si>
  <si>
    <t>Issued Of Additional Units</t>
  </si>
  <si>
    <t>Redemption Of Units  Normal</t>
  </si>
  <si>
    <t>Conversion In Units</t>
  </si>
  <si>
    <t>Conversion Out Units</t>
  </si>
  <si>
    <t>Element Of Income  Realized</t>
  </si>
  <si>
    <t>Element Of Income  Unrealized</t>
  </si>
  <si>
    <t>Unappropriated Income</t>
  </si>
  <si>
    <t>Balance Account</t>
  </si>
  <si>
    <t>Management Fee Payable</t>
  </si>
  <si>
    <t>Sale Load Payable</t>
  </si>
  <si>
    <t>Sales Tax Payable Against Management Fee</t>
  </si>
  <si>
    <t>Fed Tax Payable Against Management Fee</t>
  </si>
  <si>
    <t>Trustee Remuneration Payable</t>
  </si>
  <si>
    <t>Payable To Secp  Annual Fee</t>
  </si>
  <si>
    <t>Dividend Payable</t>
  </si>
  <si>
    <t>Brokerage Payable Money Market</t>
  </si>
  <si>
    <t>Worker'S Welfare Fund Payable</t>
  </si>
  <si>
    <t>Audit Fee Payable</t>
  </si>
  <si>
    <t>Withholding Tax Payable  Cgt U/S 37A</t>
  </si>
  <si>
    <t>Payable To Legal Advisor</t>
  </si>
  <si>
    <t>Printing Charges Payable</t>
  </si>
  <si>
    <t>Other Payable</t>
  </si>
  <si>
    <t>Capital Gain / (Loss) On Sale Of T-Bills</t>
  </si>
  <si>
    <t>Profit On - Allied Bank Limited - Foreign Exchange Branch</t>
  </si>
  <si>
    <t>Profit On - Bank Al Falah Limited  - Kse Branch</t>
  </si>
  <si>
    <t xml:space="preserve"> Profit On - Allied Bank Limited - Kse Branch</t>
  </si>
  <si>
    <t>Profit On - Allied Bank Limited - Fx Branch (Current Ac)</t>
  </si>
  <si>
    <t>Amortization / Discount On Govt Sec Billss</t>
  </si>
  <si>
    <t>Other Income</t>
  </si>
  <si>
    <t>Element Of Income - Realized</t>
  </si>
  <si>
    <t>Element Of Income - Unrealized</t>
  </si>
  <si>
    <t>Management Company Remuneration</t>
  </si>
  <si>
    <t>Sales Tax On Management Company Remuneration</t>
  </si>
  <si>
    <t>Trustee Remuneration</t>
  </si>
  <si>
    <t>Secp Annual Fee</t>
  </si>
  <si>
    <t>Brokerage Expense  Money Market Transactions</t>
  </si>
  <si>
    <t>Taxationworkers Welfare Fund (Wwf)</t>
  </si>
  <si>
    <t>Audit Fee Expense</t>
  </si>
  <si>
    <t>Legal And Professional Charges</t>
  </si>
  <si>
    <t>Fee &amp; Subscripannual Pacra Fee</t>
  </si>
  <si>
    <t>Printing Of Accounts Charges</t>
  </si>
  <si>
    <t>Bank Charges - Allied Bank Limited</t>
  </si>
  <si>
    <t>Bank Charges - Bank Al Falah Limited</t>
  </si>
  <si>
    <t>Bank Charges - Habib Metropolitan Bank Limited</t>
  </si>
  <si>
    <t>Bank Charges - Mcb Bank Limited</t>
  </si>
  <si>
    <t>Bank Charges - United Bank Limited</t>
  </si>
  <si>
    <t>Capital gain / (loss) on sale of investments - net</t>
  </si>
  <si>
    <t xml:space="preserve">PAYABLE / (RECEIVABLE) TO MCB-ARIF HABIB SAVINGS </t>
  </si>
  <si>
    <t>For cash Flow</t>
  </si>
  <si>
    <t>In accordance with Regulation 60 of the NBFC Regulations, the Management Company is entitled to charge fees and expenses related to registrar services, accounting, operation and valuation services, related to a Collective Investment Scheme (CIS).
Until June 19, 2019 there was a maximum cap of 0.1% of the average annual net assets of the scheme or actual whichever is less, for allocation of such expense to the Fund. However, the SECP vide its SRO 639 dated June 20, 2019 removed the maximum cap of 0.1%.</t>
  </si>
  <si>
    <t>Further, effective from October 10, 2019, Trustee has revised its tariff as follows:</t>
  </si>
  <si>
    <t>In accordance with the NBFC Regulations, a Collective Investment Scheme (CIS) is required to pay annual fee to the Securities and Exchange Commission of Pakistan (SECP).</t>
  </si>
  <si>
    <t>Effective from July 1, 2019, the SECP vide SRO No. 685(I)/2019 dated June 28, 2019, revised the rate of annual fee to 0.02% of net assets, applicable on all categories of CISs, Accordingly, the Fund has charged SECP Fee at the rate of 0.02% of net assets during the current period. Previously, the rate of annual fee applicable to money market scheme was 0.075%.</t>
  </si>
  <si>
    <t>Balancing</t>
  </si>
  <si>
    <t>Capital gain</t>
  </si>
  <si>
    <t>From</t>
  </si>
  <si>
    <t>To</t>
  </si>
  <si>
    <t>Rounded in '000</t>
  </si>
  <si>
    <t>Net cash generated / (used in) from financing activities</t>
  </si>
  <si>
    <t>Net increase / (decrease) in cash and cash equivalents during the year</t>
  </si>
  <si>
    <t>During the year, an amount of Rs. 0.170 million (2019: Rs. 0.312 million) was charged on account of sales tax on remuneration of the Trustee levied through the Sindh Sales Tax on Services Act, 2011 and an amount of Rs.1.314  million (2019: Rs.2.400 million) was paid to the Trustee which acts as a collecting agent.</t>
  </si>
  <si>
    <t xml:space="preserve">Hyundai nishat motors private limited </t>
  </si>
  <si>
    <t>Employees provident fund</t>
  </si>
  <si>
    <t>Figures have been rounded off to the nearest thousand rupees unless otherwise specified.</t>
  </si>
  <si>
    <t>The Management Company is closely monitoring the situation and has invoked required actions to ensure safety and security of the staff and an uninterrupted service to the customers. Business Continuity Plans (BCP) for respective areas are in place and tested. The Management Company has significantly enhanced monitoring for all cyber security risk during these times from its information security protocols. The remote work capabilities were enabled for critical staff and related risk and control measures were assessed to make sure they are fully protected using virtual private network (“VPN”) connections. Further, the Management Company has also ensured that its remote access systems are sufficiently resilient to any unwanted cyber-attacks.</t>
  </si>
  <si>
    <t>The Management Company has made an assessment of Covid-19 on the credit risk and liquidity risk and believes that there is no significant impact on the Fund.</t>
  </si>
  <si>
    <t>Allocated expenses</t>
  </si>
  <si>
    <t xml:space="preserve">The Fund is also exempt from the provisions of Section 113 (minimum tax) under clause 11A of Part IV of the Second Schedule to the Income Tax Ordinance, 2001. </t>
  </si>
  <si>
    <t>The Management Company has allocated expenses to the Fund based on its discretion subject to not being higher than actual expense which has also been approved by the Board of Directors of the Asset management company (BOD).</t>
  </si>
  <si>
    <t>For this purpose, the Mutual Funds Association of Pakistan (MUFAP) on behalf of various mutual funds (including the Funds being managed by the Management Company) had filed a petition in the Honourable Sindh High Court (SHC) challenging the above mentioned interpretation of the Federal Board of Revenue (FBR) which was decided by the SHC in favour of FBR. On January 28, 2016, the Board of Directors of the Management Company passed a resolution by circulation, authorising all CISs to file an appeal in the Honourable Supreme Court through their Trustees, to direct all persons being withholding agents, including share registrars and banks to observe the provisions of clause 47B of Part IV of the Second Schedule to the Income Tax Ordinance, 2001 without imposing any conditions at the time of making any payment to the CISs being managed by the Management Company. Accordingly, a petition was filed in the Supreme Court of Pakistan by the Funds together with other CISs (managed by the Management Company and other Asset Management Companies) whereby the Supreme Court granted the petitioners leave to appeal from the initial judgement of the SHC. Pending resolution of the matter, the amount of withholding tax deducted on profit received by the Fund on dividends and profit on debt has been shown as other receivables as at June 30, 2020 as, in the opinion of the management, the amount of tax deducted at source will be refunded.</t>
  </si>
  <si>
    <t>In current account</t>
  </si>
  <si>
    <t>In deposit accounts</t>
  </si>
  <si>
    <t>Income from government securities</t>
  </si>
  <si>
    <t xml:space="preserve">Provision for Federal Excise Duty payable on remuneration of </t>
  </si>
  <si>
    <t>the Management Company</t>
  </si>
  <si>
    <t>Auditors' remuneration payable</t>
  </si>
  <si>
    <t>Other payables</t>
  </si>
  <si>
    <t>financial assets at fair value through profit or loss - net</t>
  </si>
  <si>
    <t xml:space="preserve">Unrealised appreciation on remeasurement of investments classified as </t>
  </si>
  <si>
    <t>Investments - net</t>
  </si>
  <si>
    <t xml:space="preserve">Decrease / (Increase) in assets </t>
  </si>
  <si>
    <t>The Trustee is entitled to a monthly remuneration for services rendered to the Fund under the provisions of the Trust Deed and offering document. During the year the Offering Document was amended on July 8, 2019 where by the remuneration of the trustee was revised to be 1% of gross earnings of the fund, calculated on a daily basis, subject to a minimum monthly remuneration of Rs 0,5 million. Previously, The minimum monthly remuneration was Rs.0.2 million.</t>
  </si>
  <si>
    <t>Remuneration payable / (receivable) - net</t>
  </si>
  <si>
    <t>As per regulation 61 of the NBFC Regulations 2008, the Management Company is entitled to a remuneration equal to an amount not exceeding 1% of the average annual net assets as disclosed in the Offering Document subject to total expense ratio limit. Keeping in view the maximum allowable threshold, The Management Company can charge management fee upto the lower of 10% of the gross earnings of the scheme, calculated on daily basis or 1% of average daily annual net assets. The afore mentioned limits in the offering document were updated on August 08, 2019 and previously the management fee as per offering document was being calculated on the lower of 10% of the Fund's operating revenue or 1% of average daily net assets subject to minimum fee of 0.25% of average daily net assets.</t>
  </si>
  <si>
    <t>+</t>
  </si>
  <si>
    <t>Sept 30,</t>
  </si>
  <si>
    <t>BANK BALANCES - BANK AL FALAH LIMITED  - KSE BRANCH</t>
  </si>
  <si>
    <t>BANK BALANCES - MCB BANK LIMITED - GLOBAL TRANSACTION - SHAHEEN COMPLEX BRANCH</t>
  </si>
  <si>
    <t>BANK BALANCES - MCB BANK LIMITED - REDEMPTION ACCOUNT - UNI TOWER BRANCH</t>
  </si>
  <si>
    <t>BANK BALANCES - UNITED BANK LIMITED - CORPORATE BRANCH</t>
  </si>
  <si>
    <t>PROFIT RECEIVABLE - ALLIED BANK LIMITED - FOREIGN EXCHANGE BRANCH</t>
  </si>
  <si>
    <t>PROFIT RECEIVABLE - HABIB METROPOLITAN BANK LIMITED - MAIN BRANCH</t>
  </si>
  <si>
    <t>PROFIT RECEIVABLE - MCB BANK LIMITED - REDEMPTION ACCOUNT - UNI TOWER BRANCH</t>
  </si>
  <si>
    <t>Profit Receivable - Allied Bank Limited - FX BRANCH (Current AC)</t>
  </si>
  <si>
    <t>SALE LOAD PAYABLE</t>
  </si>
  <si>
    <t>SALES TAX PAYABLE AGAINST MANAGEMENT FEE</t>
  </si>
  <si>
    <t>PROFIT ON - ALLIED BANK LIMITED - FOREIGN EXCHANGE BRANCH</t>
  </si>
  <si>
    <t>PROFIT ON - BANK AL FALAH LIMITED  - KSE BRANCH</t>
  </si>
  <si>
    <t xml:space="preserve"> Profit on - Allied Bank Limited - KSE Branch</t>
  </si>
  <si>
    <t>Profit on - Allied Bank Limited - FX BRANCH (Current AC)</t>
  </si>
  <si>
    <t>Tenure</t>
  </si>
  <si>
    <t>Issue Date</t>
  </si>
  <si>
    <t xml:space="preserve">Face value </t>
  </si>
  <si>
    <t>At Sep 30, 2020</t>
  </si>
  <si>
    <t>Market  value as a percent-age of net assets</t>
  </si>
  <si>
    <t>Market value as a percent-age of total invest-ments</t>
  </si>
  <si>
    <t>At July 01, 2020</t>
  </si>
  <si>
    <t>Purchased during the period</t>
  </si>
  <si>
    <t>Sales / matured during the period</t>
  </si>
  <si>
    <t>Market  value</t>
  </si>
  <si>
    <t>(Diminu-tion) / apprecia-tion</t>
  </si>
  <si>
    <t>--------------- % ---------------</t>
  </si>
  <si>
    <t>*Treasury bills - 3 months</t>
  </si>
  <si>
    <t>July 16, 2020</t>
  </si>
  <si>
    <t>*Treasury bills - 6 months</t>
  </si>
  <si>
    <t>*Treasury bills - 12 months</t>
  </si>
  <si>
    <t>August 27, 2020</t>
  </si>
  <si>
    <t>September 10, 2020</t>
  </si>
  <si>
    <t>August 13, 2020</t>
  </si>
  <si>
    <t>March 26, 2020</t>
  </si>
  <si>
    <t>September 12, 2020</t>
  </si>
  <si>
    <t>October 10, 2019</t>
  </si>
  <si>
    <t>August 16, 2019</t>
  </si>
  <si>
    <t>August 29, 2019</t>
  </si>
  <si>
    <t xml:space="preserve">As at September 30, 2020 </t>
  </si>
  <si>
    <t>During the year, an amount of Rs.0.354 million (June 2020: Rs.0.354 million) was charged on account of sales tax on management fee levied through the Sindh Sales Tax on Services Act, 2011, and an amount of Rs. 0.293 million (June 2020: Rs.0.293 million) has been paid on account of sales tax on management fee to the Management Company which acts as a collecting agent.</t>
  </si>
  <si>
    <t xml:space="preserve">As at June 30, 2020 </t>
  </si>
  <si>
    <t>In view of the above, the Fund has discontinued making further provision in respect of FED on remuneration of the Management Company with effect from July 01, 2016. However, as a matter of abundant caution the provision for FED made for the period from June 13, 2013 till June 30, 2016 amounting to Rs 11.99 million is being retained in these condensed  interim financial statements of the Fund as the matter is pending before the Supreme Court of Pakistan. Had the provision for FED not been made, the Net Asset Value of the Fund as at Septmber 30, 2020 would have been higher by Re 0.35 (June 30, 2020: Rs 0.16) per unit.</t>
  </si>
  <si>
    <t>Interim distribution for the year ended June 30, 2021</t>
  </si>
  <si>
    <t>@ Rs 0.1882 per unit on July 22, 2020</t>
  </si>
  <si>
    <t>Refund of capital for the year ended June 30, 2021</t>
  </si>
  <si>
    <t>NOTES TO AND FORMING PART OF THE CONDENSED INTERIM FINANCIAL STATEMENTS (UN-AUDITED)</t>
  </si>
  <si>
    <t>2.1.1</t>
  </si>
  <si>
    <t>This condensed interim financial statements have been prepared in accordance with the accounting and reporting standards as applicable in Pakistan which comprises of:</t>
  </si>
  <si>
    <t>International Accounting Standard (IAS) 34, Interim Financial Reporting, issued by  the International Accounting Standards Board (IASB) as notified under the Companies Act, 2017 (the Act);</t>
  </si>
  <si>
    <t xml:space="preserve"> Provisions of and directives issued under the Companies Act, 2017 along with part VIIIA of the repealed Companies Ordinance, 1984; and  </t>
  </si>
  <si>
    <t>Non-Banking Finance Companies (Establishment and Regulations) Rules, 2003 (The NBFC Rules), Non-Banking Finance Companies and Notified Entities Regulations, 2008 (The NBFC Regulations) and requirement of the Trust Deed.</t>
  </si>
  <si>
    <t>Where provisions of and directives issued under the Companies Act, 2017, Part VIIIA of the repealed Companies Ordinance, 1984, the NBFC rules, the  NBFC Regulations and requirements of the Trust Deed differ from the International Accounting Standard (IAS) 34, Interim Financial Reporting,  the provisions of and directives issued under the Companies Act, 2017, Part VIIIA of the repealed Companies Ordinance, 1984,  the NBFC Rules, the NBFC Regulations and requirements of the Trust Deed have been followed.</t>
  </si>
  <si>
    <t>2.1.2</t>
  </si>
  <si>
    <t>2. 1.3     </t>
  </si>
  <si>
    <t>2.1.4</t>
  </si>
  <si>
    <t> The disclosures made in this condensed interim financial information have, however, been limited based on the requirements of the International Accounting Standard 34: 'Interim Financial Reporting'. This condensed interim financial information is unaudited.</t>
  </si>
  <si>
    <t>2.1.5</t>
  </si>
  <si>
    <t>In compliance with schedule V of the NBFC Regulations the Directors of the Management Company, hereby declare that this condensed interim financial statement give a true and fair view of the state of affairs of the Fund.</t>
  </si>
  <si>
    <t>3.</t>
  </si>
  <si>
    <t>SIGNIFICANT ACCOUNTING POLICIES</t>
  </si>
  <si>
    <t>Standards, amendments and interpretations to existing standards not yet effective and not</t>
  </si>
  <si>
    <t>applicable/ relevant to the Fund</t>
  </si>
  <si>
    <t>Estimates and Judgements</t>
  </si>
  <si>
    <t>The preparation of condensed interim financial information requires management to make judgments, estimates and assumptions that affect the application of accounting policies and the reported amounts of assets and liabilities, income and expenses. Actual results may differ from these estimates. In preparing this condensed interim financial information, the significant judgments made by management in applying accounting policies and the key sources of estimation uncertainty were the same as those that applied to financial statements as at and for the year ended 30 June 2019.</t>
  </si>
  <si>
    <t xml:space="preserve">Financial Risk Management </t>
  </si>
  <si>
    <t xml:space="preserve"> September 30, 2020</t>
  </si>
  <si>
    <t>The Fund's financial risk management objectives and policies are consistent with that disclosed in the financial statements as at and for the year ended 30 June 2020.</t>
  </si>
  <si>
    <t>3.3</t>
  </si>
  <si>
    <t>4.</t>
  </si>
  <si>
    <t>5</t>
  </si>
  <si>
    <t>5.1</t>
  </si>
  <si>
    <t>6.1.1</t>
  </si>
  <si>
    <t>7.</t>
  </si>
  <si>
    <t>9.</t>
  </si>
  <si>
    <t>10.</t>
  </si>
  <si>
    <t>Market value as a percent-age of total investments</t>
  </si>
  <si>
    <t>For the quarter ended</t>
  </si>
  <si>
    <t>CONDENSED INTERIM STATEMENT OF ASSETS AND LIABILITIES</t>
  </si>
  <si>
    <t>CONDENSED INTERIM INCOME STATEMENT (UNAUDITED)</t>
  </si>
  <si>
    <t>CONDENSED INTERIM STATEMENT OF COMPREHENSIVE INCOME (UNAUDITED)</t>
  </si>
  <si>
    <t>CONDENSED INTERIM STATEMENT OF MOVEMENT IN UNIT HOLDERS’ FUND (UNAUDITED)</t>
  </si>
  <si>
    <t>CONDENSED INTERIM CASH FLOW STATEMENT (UNAUDITED)</t>
  </si>
  <si>
    <t>September 30,</t>
  </si>
  <si>
    <t>(Unaudited)</t>
  </si>
  <si>
    <t>(Audited)</t>
  </si>
  <si>
    <t>For MCB-Arif Habib Savings and Investments Limited</t>
  </si>
  <si>
    <t>(Management Company)</t>
  </si>
  <si>
    <t>Chief Executive Officer</t>
  </si>
  <si>
    <t xml:space="preserve"> Chief Financial Officer</t>
  </si>
  <si>
    <t>Director</t>
  </si>
  <si>
    <t xml:space="preserve">                   ________________________</t>
  </si>
  <si>
    <t>___________________________</t>
  </si>
  <si>
    <t>_______________</t>
  </si>
  <si>
    <t>As at September 30, 2020</t>
  </si>
  <si>
    <t>As at July 01, 2020</t>
  </si>
  <si>
    <t>Corresponding figures have been reclassified and rearranged in these condensed interim financial statements, wherever necessary, for the purpose of better presentation. However, no significant rearrangements or reclassifications were made in these condensed interim financial statements to report.</t>
  </si>
  <si>
    <t>These Financial Statements were authorised for issue on ________________________ by the Board Of Director of the Management Company</t>
  </si>
  <si>
    <t>AS AT SEPTEMBER 30, 2021</t>
  </si>
  <si>
    <t xml:space="preserve"> September 30, 2021</t>
  </si>
  <si>
    <t>FOR THE QUARTER ENDED SEPTEMBER 30, 2021</t>
  </si>
  <si>
    <t>FOR QUARTER ENDED SEPTEMBER 30, 2021</t>
  </si>
  <si>
    <t>BANK BALANCES - ALLIED BANK LIMITED - FX Current A/C</t>
  </si>
  <si>
    <t>PAKISTAN INVESTMENT BONDS  APPRECIATION / DIMINUTION  HFT</t>
  </si>
  <si>
    <t>PAKISTAN INVESTMENT BONDS  DISCOUNT / AMORTISATION  HFT</t>
  </si>
  <si>
    <t>PROFIT RECEIVABLE - BANK AL FALAH LIMITED  - KSE</t>
  </si>
  <si>
    <t>ACCRUED PROFIT ON GOVT SECTY  PIB</t>
  </si>
  <si>
    <t>Prepayment Of KSE Against Annual Listing Fee</t>
  </si>
  <si>
    <t>OTHER PAYABLE</t>
  </si>
  <si>
    <t>Marketing And Selling Payable</t>
  </si>
  <si>
    <t>Marketing And Selling Expense</t>
  </si>
  <si>
    <t>Taxationworkers Welfare Fund (Wwf) - Reversal</t>
  </si>
  <si>
    <t>In Amount</t>
  </si>
  <si>
    <t>In Units</t>
  </si>
  <si>
    <t>Out Amount</t>
  </si>
  <si>
    <t>Out Units</t>
  </si>
  <si>
    <t>Interim distribution for the year ended June 30, 2022</t>
  </si>
  <si>
    <t>Refund of capital for the year ended June 30, 2022</t>
  </si>
  <si>
    <t>(Formerly: MCB Financial Services Limited) - Trustee</t>
  </si>
  <si>
    <t>Payable to the Digital Custodian Company Limited</t>
  </si>
  <si>
    <t>Remuneration of the Digital Custodian Company Limited</t>
  </si>
  <si>
    <t>The Management Company of the Fund obtained the requisite license from the Securities and Exchange Commission of Pakistan (SECP) to undertake asset management services under the Non-Banking Finance Companies (Establishment and Regulation) Rules, 2003 (the NBFC Rules). The registered office of the Management Company is situated at 2nd Floor, Adamjee House, I.I Chundrigar Road, Karachi, Pakistan.</t>
  </si>
  <si>
    <t>The Fund is an open-ended mutual fund and has been categorised as "money market scheme" and is listed on the Pakistan Stock Exchange Limited. The Fund primarily invests in market treasury bills, short term Government instruments and reverse repurchase transactions against government securities.</t>
  </si>
  <si>
    <t>Title to the assets of the Fund is held in the name of Digital Custodian Company Limited ( Formerly: MCB Financial Services Limited) as Trustee of the Fund.</t>
  </si>
  <si>
    <t>As at September 30, 2021</t>
  </si>
  <si>
    <t>As at June 30, 2021</t>
  </si>
  <si>
    <t xml:space="preserve">These includes balance of Rs. 3.264 million (June 30, 2021: Rs. 2.747 million) maintained with MCB Bank Limited (a related party) that carries profit at 5.75% per annum (June 2021: 5.5% per annum). Other saving accounts of the Fund carry profit rates ranging from 5.75% to 8% per annum (June 2021: 5.5% to 7.85% per annum). </t>
  </si>
  <si>
    <t>There is no change in the status of Federal Excise Duty as reported in the annual financial statements of the Fund for the qaurter ended september 30, 2020.  Had the provision for FED not been made, the Net Asset Value of the Fund as at Septmber 30, 2020 would have been higher by Re 0.06 (June 30, 2021: Rs 0.19) per unit.</t>
  </si>
  <si>
    <t>There were no contingencies and commitments outstanding as at Septmeber 30, 2021 &amp; June 30, 2021.</t>
  </si>
  <si>
    <t>Digital Custodian Company Limited - Trustee</t>
  </si>
  <si>
    <t>Payable against Marketing And Selling expense</t>
  </si>
  <si>
    <t>Septemeber 30, 2021</t>
  </si>
  <si>
    <t>September 30, 2020</t>
  </si>
  <si>
    <t>As at July 01, 2021</t>
  </si>
  <si>
    <t>* This reflects the position of related party / connected person status as at September 30, 2021</t>
  </si>
  <si>
    <t>Brokerage and settlement payable*</t>
  </si>
  <si>
    <t>The income of the Fund is exempt from income tax under clause (99) of part I of the Second Schedule to the Income Tax Ordinance, 2001 subject to the condition that not less than 90% of the accounting income for the year as reduced by capital gains, whether realised or unrealised, is distributed amongst the unit holders as cash dividend. Furthermore, as per Regulation 63 of the Non-Banking Finance Companies and Notified Entities Regulations, 2008, the Fund is required to distribute not less than 90% of its accounting income for the year derived from sources other than capital gains as reduced by such expenses as are chargeable thereon to the unit holders. Since the management has distributed the required minimum percentage of income earned by the Fund for the year ended June 30, 2021 to the unit holders in the manner as explained above, no provision for taxation has been made in these financial statements during the year.</t>
  </si>
  <si>
    <t>Pakistan Cash Management Fund (the Fund) was established under a Trust Deed executed between Arif Habib Investments Limited (now MCB-Arif Habib Savings and Investments Limited) as Management Company and Habib Metropolitan Bank Limited as Trustee on February 08, 2008. The draft Trust Deed was approved by the Securities and Exchange Commission of Pakistan (SECP) vide its letter dated February 01, 2008 consequent to which the Trust Deed was executed on February 08, 2008. MCB Financial Services Limited has been appointed as trustee of the fund with effect from July 21, 2014.</t>
  </si>
  <si>
    <t>This condensed interim financial information does not include all the information and disclosures required for full annual financial statements and should be read in conjunction with the financial statements for the year ended 30 June 2021.</t>
  </si>
  <si>
    <t>The comparative in the statement of assets and liabilities presented in the condensed interim financial information as at 30 September 2021 have been extracted from the audited financial statements of the Fund for the year ended 30 June 2021, whereas the comparatives in the condensed interim income statement, condensed interim cash flow statement, condensed interim distribution statement and condensed interim statement of movement in unit holders' funds are stated from unaudited condensed interim financial information for the quarter ended 30 September 2020.</t>
  </si>
  <si>
    <t xml:space="preserve">The accounting policies adopted for the preparation of these condensed interim financial statements are the same as those applied in the preparation of the annual published financial statements of the Fund for the period ended June 30, 2021.   </t>
  </si>
  <si>
    <t>There are certain standards, amendments to the approved accounting standards and interpretations that are mandatory for the Fund’s accounting periods beginning on or after July 1, 2021 but are considered not to be relevant or do not have any significant effect on the Fund's operations and are, therefore, not detailed in these condensed interim financial statements.</t>
  </si>
  <si>
    <t xml:space="preserve">Nishat Paper Products Company Limited </t>
  </si>
  <si>
    <t>Staff Provident Fund Trust</t>
  </si>
  <si>
    <t>Issuance of 172,338,479 (2020: 3,361,668) units</t>
  </si>
  <si>
    <t>Redemption of 38,281,696 (2020: 42,539,034) units</t>
  </si>
  <si>
    <t>The Pakistan Credit Rating Agency Limited (PACRA) has assigned an asset manager rating of 'AM1' dated October 06, 2020 to the Management Company and has assigned stability rating of 'AA+(f)' dated September 09, 2021 to the Fund.</t>
  </si>
  <si>
    <t xml:space="preserve">Sindh Revenue Board (SRB) through its letter dated August 12, 2021 received on August 13, 2021 has intimated Mutual Funds Association of Pakistan's (MUFAP) that the mutual funds do not qualify as Financial Institutions / Industrial Establishments and are therefore, not liable to pay the Sindh Workers’ Welfare Fund (SWWF) contributions. This development was discussed at MUFAP level and was also been taken up with the the Securities and Exchange Commission of Pakistan (SECP). All the Asset Management Companies, in consultation with SECP, have reversed the cumulative provision for SWWF recognised in the financial statements of the Funds till August 12, 2021 on August 13, 2021. </t>
  </si>
  <si>
    <t>SECP has also given its concurrence for recording reversal of provision of SWWF on the day letter was received by MUFAP. This reversal of provision has contributed towards an unusual increase in NAV of the Fund on August 13, 2021. This is one-off event and is not likely to be repeated in the future.</t>
  </si>
  <si>
    <t xml:space="preserve">Going forward, no provision for SWWF would be recognised in the financial statements of the Fund. </t>
  </si>
  <si>
    <t xml:space="preserve">The total expense ratio of the Fund from July 1, 2021 to September 30, 2021 is 0.48% (September 30, 2020: 0.12%) and this includes 0.04% (September 30, 2020: 0.05%) representing government levy, Sindh Worker's Welfare Fund, SECP fee etc. </t>
  </si>
  <si>
    <t>Sale load Payable</t>
  </si>
  <si>
    <t>Allocation of net income for the period:</t>
  </si>
  <si>
    <t>Net income for the period before taxation</t>
  </si>
  <si>
    <t>Net income for the period after taxation</t>
  </si>
  <si>
    <t>Net income for the period from operating activities</t>
  </si>
  <si>
    <t>Total distributions during the period</t>
  </si>
  <si>
    <t>Net assets at end of the period</t>
  </si>
  <si>
    <t>Distributions during the period</t>
  </si>
  <si>
    <t>Net assets value per unit at end of the period</t>
  </si>
  <si>
    <t>Total comprehensive income for the period</t>
  </si>
  <si>
    <t>FAIR VALUE MEASUREMENTS</t>
  </si>
  <si>
    <t>Fair value is the price that would be received to sell an asset or paid to transfer a liability in an orderly transaction between market participants at the measurement date. Consequently, differences can arise between carrying values and the fair value estimates.</t>
  </si>
  <si>
    <t>Underlying the definition of fair value is the presumption that the Fund is a going concern without any intention or requirement to curtail materially the scale of its operations or to undertake a transaction on adverse terms.</t>
  </si>
  <si>
    <t>Financial assets which are tradable in an open market are revalued at the market prices prevailing on the statement of assets and liabilities date. The estimated fair value of all other financial assets and liabilities is considered not to be significantly different from the respective book values.</t>
  </si>
  <si>
    <t>Fair value hierarchy</t>
  </si>
  <si>
    <t>International Financial Reporting Standard 13, 'Fair Value Measurement' requires the Fund to classify assets using a fair value hierarchy that reflects the significance of the inputs used in making the measurements. The fair value hierarchy has the following levels:</t>
  </si>
  <si>
    <t>Level 1: quoted prices (unadjusted) in active markets for identical assets or liabilities;</t>
  </si>
  <si>
    <t>Level 2: inputs other than quoted prices included within level 1 that are observable for the asset or liability either directly (i.e. as prices) or indirectly (i.e. derived from prices); and</t>
  </si>
  <si>
    <t>Level 3: inputs for the asset or liability that are not based on observable market data (i.e. unobservable inputs).</t>
  </si>
  <si>
    <t>Impact of COVID-19</t>
  </si>
  <si>
    <t>A novel strain of coronavirus (COVID-19) was classified as a pandemic by the World Health Organization on March 11, 2020, impacting countries globally. Measures taken to contain the spread of the virus, including lock-downs, travel bans, quarantines, social distancing, and closures of non-essential services and factories triggered significant disruptions to businesses worldwide and in Pakistan, resulting in an economic slowdown. During the lockdown that lasted from March to May 2020, the funds continued their activity, as the Pakistan Stock Exchange and the money markets continued trading. Management Company is of the view that while COVID-19 and its resulting containment measures have affected the economy, investors’ confidence and adequate steps from the government and regulators have spearheaded recovery and subsequent events reflect that in due course, things would be normalised.</t>
  </si>
  <si>
    <t>Reversal of Provision for Sindh Workers' Welfare Fund (SWWF)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</si>
</sst>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Red]\-&quot;£&quot;#,##0"/>
    <numFmt numFmtId="165" formatCode="_-* #,##0.00_-;\-* #,##0.00_-;_-* &quot;-&quot;??_-;_-@_-"/>
    <numFmt numFmtId="166" formatCode="_(* #,##0_);_(* \(#,##0\);_(* &quot;-&quot;??_);_(@_)"/>
    <numFmt numFmtId="167" formatCode="_(* #,##0.00_);_(* \(#,##0.00\);_(* &quot;-&quot;_);_(@_)"/>
    <numFmt numFmtId="168" formatCode="_([$€-2]* #,##0.00_);_([$€-2]* \(#,##0.00\);_([$€-2]* &quot;-&quot;??_)"/>
    <numFmt numFmtId="169" formatCode="_(* #,##0.0_);_(* \(#,##0.0\);_(* &quot;-&quot;??_);_(@_)"/>
    <numFmt numFmtId="170" formatCode="0.0"/>
    <numFmt numFmtId="171" formatCode="_(* #,##0.0000_);_(* \(#,##0.0000\);_(* &quot;-&quot;??_);_(@_)"/>
    <numFmt numFmtId="172" formatCode="[$-409]mmmm\ d\,\ yyyy;@"/>
    <numFmt numFmtId="173" formatCode="#,##0_);\(#,##0\);_(* &quot;-&quot;?_);_(@_)"/>
    <numFmt numFmtId="174" formatCode="_(* #,##0.0000_);_(* \(#,##0.0000\);_(* &quot;-&quot;_);_(@_)"/>
    <numFmt numFmtId="175" formatCode="m/d/yyyy;@"/>
    <numFmt numFmtId="176" formatCode="#,##0_);\(#,##0\);_(* &quot;-&quot;??_);_(@_)"/>
    <numFmt numFmtId="177" formatCode="[$-409]d\-mmm\-yy;@"/>
    <numFmt numFmtId="178" formatCode="[$-409]d\-mmm\-yyyy;@"/>
    <numFmt numFmtId="179" formatCode="_([$€]* #,##0.00_);_([$€]* \(#,##0.00\);_([$€]* &quot;-&quot;??_);_(@_)"/>
    <numFmt numFmtId="180" formatCode="_(* #,##0.00000000000000000000_);_(* \(#,##0.00000000000000000000\);_(* &quot;-&quot;??_);_(@_)"/>
    <numFmt numFmtId="181" formatCode="[$-409]d/mmm/yyyy;@"/>
    <numFmt numFmtId="182" formatCode="\ mmmm\ dd\,\ yyyy"/>
    <numFmt numFmtId="183" formatCode="."/>
    <numFmt numFmtId="184" formatCode="0.000%"/>
    <numFmt numFmtId="185" formatCode="#."/>
    <numFmt numFmtId="186" formatCode="m\/d\/yyyy"/>
    <numFmt numFmtId="187" formatCode="\£\ #,##0_);[Red]\(\£\ #,##0\)"/>
    <numFmt numFmtId="188" formatCode="\¥\ #,##0_);[Red]\(\¥\ #,##0\)"/>
    <numFmt numFmtId="189" formatCode="_(* #,##0.0_);_(* \(#,##0.0\);_(* &quot;-&quot;?_);@_)"/>
    <numFmt numFmtId="190" formatCode="0.0%"/>
    <numFmt numFmtId="191" formatCode="\•\ \ @"/>
    <numFmt numFmtId="192" formatCode="&quot;$&quot;#,;\(&quot;$&quot;#,\)"/>
    <numFmt numFmtId="193" formatCode="#,##0.0000000_);[Red]\(#,##0.0000000\)"/>
    <numFmt numFmtId="194" formatCode="_(* #,##0.00_);_(* \(#,##0.00\);_(* \-??_);_(@_)"/>
    <numFmt numFmtId="195" formatCode="_ * #,##0.00_ ;_ * \-#,##0.00_ ;_ * &quot;-&quot;??_ ;_ @_ "/>
    <numFmt numFmtId="196" formatCode="General_)"/>
    <numFmt numFmtId="197" formatCode="\ \ _•\–\ \ \ \ @"/>
    <numFmt numFmtId="198" formatCode="_-* #,##0\ _D_M_-;\-* #,##0\ _D_M_-;_-* &quot;-&quot;\ _D_M_-;_-@_-"/>
    <numFmt numFmtId="199" formatCode="_-* #,##0.00\ _D_M_-;\-* #,##0.00\ _D_M_-;_-* &quot;-&quot;??\ _D_M_-;_-@_-"/>
    <numFmt numFmtId="200" formatCode="#,##0.000"/>
    <numFmt numFmtId="201" formatCode="&quot;$&quot;##,##0_);[Red]\(&quot;$&quot;#,##0\)"/>
    <numFmt numFmtId="202" formatCode="\I\n\t\i\a\l\ \c\a\p"/>
    <numFmt numFmtId="203" formatCode="_-* #,##0\ _P_t_s_-;\-* #,##0\ _P_t_s_-;_-* &quot;-&quot;\ _P_t_s_-;_-@_-"/>
    <numFmt numFmtId="204" formatCode="_-* #,##0.00\ _P_t_s_-;\-* #,##0.00\ _P_t_s_-;_-* &quot;-&quot;??\ _P_t_s_-;_-@_-"/>
    <numFmt numFmtId="205" formatCode="_-* #,##0\ _F_-;\-* #,##0\ _F_-;_-* &quot;-&quot;\ _F_-;_-@_-"/>
    <numFmt numFmtId="206" formatCode="_-* #,##0.00\ _F_-;\-* #,##0.00\ _F_-;_-* &quot;-&quot;??\ _F_-;_-@_-"/>
    <numFmt numFmtId="207" formatCode="#,##0.000_);\(#,##0.000\)"/>
    <numFmt numFmtId="208" formatCode="&quot;$&quot;#,\);\(&quot;$&quot;#,\)"/>
    <numFmt numFmtId="209" formatCode="_-* #,##0\ &quot;F&quot;_-;\-* #,##0\ &quot;F&quot;_-;_-* &quot;-&quot;\ &quot;F&quot;_-;_-@_-"/>
    <numFmt numFmtId="210" formatCode="_-* #,##0.00\ &quot;F&quot;_-;\-* #,##0.00\ &quot;F&quot;_-;_-* &quot;-&quot;??\ &quot;F&quot;_-;_-@_-"/>
    <numFmt numFmtId="211" formatCode="[&gt;1]\ &quot;Pk of &quot;\ #;[=1]\ &quot;Each&quot;;\ 0.000\ &quot; km&quot;"/>
    <numFmt numFmtId="212" formatCode="#,##0.00;[Red]\(#,##0.00\)"/>
    <numFmt numFmtId="213" formatCode="&quot;$&quot;\ #,##0.00;&quot;$&quot;\ \-#,##0.00"/>
    <numFmt numFmtId="214" formatCode="&quot; $&quot;* #,##0.00_ ;"/>
    <numFmt numFmtId="215" formatCode="_ * #,##0.00_)&quot;F&quot;_ ;_ * \(#,##0.00\)&quot;F&quot;_ ;_ * &quot;-&quot;??_)&quot;F&quot;_ ;_ @_ "/>
    <numFmt numFmtId="216" formatCode="_(* #,##0.00000000_);_(* \(#,##0.00000000\);_(* &quot;-&quot;??_);_(@_)"/>
    <numFmt numFmtId="217" formatCode="_-* #,##0_-;\-* #,##0_-;_-* &quot;-&quot;??_-;_-@_-"/>
  </numFmts>
  <fonts count="119">
    <font>
      <sz val="12"/>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sz val="10"/>
      <name val="Arial"/>
      <family val="2"/>
    </font>
    <font>
      <sz val="9"/>
      <name val="Arial"/>
      <family val="2"/>
    </font>
    <font>
      <b/>
      <sz val="9"/>
      <name val="Arial"/>
      <family val="2"/>
    </font>
    <font>
      <sz val="9"/>
      <color rgb="FFFF0000"/>
      <name val="Arial"/>
      <family val="2"/>
    </font>
    <font>
      <b/>
      <sz val="9"/>
      <color theme="1"/>
      <name val="Arial"/>
      <family val="2"/>
    </font>
    <font>
      <sz val="9"/>
      <color theme="1"/>
      <name val="Arial"/>
      <family val="2"/>
    </font>
    <font>
      <sz val="9"/>
      <color indexed="8"/>
      <name val="Arial"/>
      <family val="2"/>
    </font>
    <font>
      <b/>
      <sz val="9"/>
      <color indexed="8"/>
      <name val="Arial"/>
      <family val="2"/>
    </font>
    <font>
      <sz val="9"/>
      <color rgb="FF000000"/>
      <name val="Arial"/>
      <family val="2"/>
    </font>
    <font>
      <i/>
      <sz val="9"/>
      <name val="Arial"/>
      <family val="2"/>
    </font>
    <font>
      <b/>
      <u/>
      <sz val="9"/>
      <name val="Arial"/>
      <family val="2"/>
    </font>
    <font>
      <i/>
      <sz val="9"/>
      <color indexed="8"/>
      <name val="Arial"/>
      <family val="2"/>
    </font>
    <font>
      <b/>
      <sz val="8"/>
      <name val="Arial"/>
      <family val="2"/>
    </font>
    <font>
      <sz val="8"/>
      <name val="Arial"/>
      <family val="2"/>
    </font>
    <font>
      <u/>
      <sz val="8"/>
      <name val="Arial"/>
      <family val="2"/>
    </font>
    <font>
      <b/>
      <sz val="8"/>
      <name val="Arial Narrow"/>
      <family val="2"/>
    </font>
    <font>
      <sz val="8"/>
      <name val="Arial Narrow"/>
      <family val="2"/>
    </font>
    <font>
      <b/>
      <sz val="8"/>
      <color theme="1"/>
      <name val="Arial Narrow"/>
      <family val="2"/>
    </font>
    <font>
      <sz val="9"/>
      <color theme="1"/>
      <name val="Georgia"/>
      <family val="1"/>
    </font>
    <font>
      <b/>
      <sz val="9"/>
      <color theme="1"/>
      <name val="Georgia"/>
      <family val="1"/>
    </font>
    <font>
      <sz val="9"/>
      <color theme="0"/>
      <name val="Georgia"/>
      <family val="1"/>
    </font>
    <font>
      <sz val="9"/>
      <color theme="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8"/>
      <color theme="3"/>
      <name val="Cambria"/>
      <family val="2"/>
      <scheme val="major"/>
    </font>
    <font>
      <sz val="10"/>
      <color theme="1"/>
      <name val="Arial"/>
      <family val="2"/>
    </font>
    <font>
      <sz val="10"/>
      <name val="Georgia"/>
      <family val="1"/>
    </font>
    <font>
      <sz val="9"/>
      <name val="Georgia"/>
      <family val="1"/>
    </font>
    <font>
      <b/>
      <sz val="12"/>
      <name val="Times New Roman"/>
      <family val="1"/>
    </font>
    <font>
      <sz val="12"/>
      <color theme="1"/>
      <name val="Times New Roman"/>
      <family val="1"/>
    </font>
    <font>
      <b/>
      <sz val="7"/>
      <name val="Arial Narrow"/>
      <family val="2"/>
    </font>
    <font>
      <sz val="7"/>
      <color theme="1"/>
      <name val="Times New Roman"/>
      <family val="1"/>
    </font>
    <font>
      <sz val="7"/>
      <color theme="1"/>
      <name val="Arial Narrow"/>
      <family val="2"/>
    </font>
    <font>
      <b/>
      <sz val="8"/>
      <color theme="1"/>
      <name val="Arial"/>
      <family val="2"/>
    </font>
    <font>
      <sz val="11"/>
      <name val="Times New Roman"/>
      <family val="1"/>
    </font>
    <font>
      <sz val="11"/>
      <color indexed="8"/>
      <name val="Times New Roman"/>
      <family val="1"/>
    </font>
    <font>
      <b/>
      <sz val="11"/>
      <name val="Times New Roman"/>
      <family val="1"/>
    </font>
    <font>
      <sz val="10"/>
      <name val="Times New Roman"/>
      <family val="1"/>
    </font>
    <font>
      <sz val="10"/>
      <name val="CG Omega"/>
      <family val="2"/>
    </font>
    <font>
      <sz val="9"/>
      <name val="Times New Roman"/>
      <family val="1"/>
    </font>
    <font>
      <sz val="10"/>
      <color indexed="8"/>
      <name val="Arial"/>
      <family val="2"/>
    </font>
    <font>
      <sz val="10"/>
      <color indexed="8"/>
      <name val="MS Sans Serif"/>
      <family val="2"/>
    </font>
    <font>
      <sz val="9.75"/>
      <color indexed="8"/>
      <name val="Arial"/>
      <family val="2"/>
    </font>
    <font>
      <b/>
      <sz val="10"/>
      <name val="Times New Roman"/>
      <family val="1"/>
    </font>
    <font>
      <sz val="12"/>
      <name val="DTMLetterRegular"/>
    </font>
    <font>
      <b/>
      <sz val="11"/>
      <name val="Book Antiqua"/>
      <family val="1"/>
    </font>
    <font>
      <sz val="11"/>
      <color indexed="8"/>
      <name val="Calibri"/>
      <family val="2"/>
    </font>
    <font>
      <sz val="11"/>
      <color indexed="9"/>
      <name val="Calibri"/>
      <family val="2"/>
    </font>
    <font>
      <sz val="11"/>
      <color indexed="20"/>
      <name val="Calibri"/>
      <family val="2"/>
    </font>
    <font>
      <b/>
      <sz val="8"/>
      <color indexed="24"/>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14"/>
      <name val="EucrosiaUPC"/>
      <family val="1"/>
    </font>
    <font>
      <i/>
      <sz val="10"/>
      <name val="CG Omega"/>
      <family val="2"/>
    </font>
    <font>
      <sz val="10"/>
      <color indexed="0"/>
      <name val="MS Sans Serif"/>
      <family val="2"/>
    </font>
    <font>
      <sz val="12"/>
      <name val="Helv"/>
    </font>
    <font>
      <sz val="1"/>
      <color indexed="16"/>
      <name val="Courier"/>
      <family val="3"/>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u/>
      <sz val="10"/>
      <color indexed="36"/>
      <name val="Arial"/>
      <family val="2"/>
    </font>
    <font>
      <sz val="11"/>
      <color indexed="62"/>
      <name val="Calibri"/>
      <family val="2"/>
    </font>
    <font>
      <b/>
      <sz val="14"/>
      <name val="Helv"/>
    </font>
    <font>
      <sz val="11"/>
      <color indexed="52"/>
      <name val="Calibri"/>
      <family val="2"/>
    </font>
    <font>
      <sz val="11"/>
      <color indexed="60"/>
      <name val="Calibri"/>
      <family val="2"/>
    </font>
    <font>
      <sz val="11"/>
      <name val="–¾’©"/>
      <family val="1"/>
      <charset val="128"/>
    </font>
    <font>
      <b/>
      <sz val="11"/>
      <color indexed="63"/>
      <name val="Calibri"/>
      <family val="2"/>
    </font>
    <font>
      <b/>
      <i/>
      <sz val="10"/>
      <color indexed="8"/>
      <name val="Arial"/>
      <family val="2"/>
    </font>
    <font>
      <b/>
      <sz val="10"/>
      <color indexed="9"/>
      <name val="Arial"/>
      <family val="2"/>
    </font>
    <font>
      <b/>
      <sz val="10"/>
      <color indexed="17"/>
      <name val="Arial"/>
      <family val="2"/>
    </font>
    <font>
      <b/>
      <sz val="16"/>
      <color indexed="13"/>
      <name val="Arial"/>
      <family val="2"/>
    </font>
    <font>
      <sz val="12"/>
      <color indexed="9"/>
      <name val="Arial"/>
      <family val="2"/>
    </font>
    <font>
      <b/>
      <sz val="12"/>
      <color indexed="8"/>
      <name val="Times New Roman"/>
      <family val="1"/>
    </font>
    <font>
      <b/>
      <sz val="12"/>
      <name val="Albertus Medium"/>
      <family val="2"/>
    </font>
    <font>
      <b/>
      <sz val="14"/>
      <name val="Tms Rmn"/>
    </font>
    <font>
      <sz val="24"/>
      <color indexed="13"/>
      <name val="Helv"/>
    </font>
    <font>
      <b/>
      <sz val="18"/>
      <color indexed="56"/>
      <name val="Cambria"/>
      <family val="2"/>
    </font>
    <font>
      <b/>
      <sz val="11"/>
      <color indexed="8"/>
      <name val="Calibri"/>
      <family val="2"/>
    </font>
    <font>
      <sz val="11"/>
      <color indexed="10"/>
      <name val="Calibri"/>
      <family val="2"/>
    </font>
    <font>
      <sz val="12"/>
      <name val="Arial"/>
      <family val="2"/>
    </font>
    <font>
      <sz val="12"/>
      <color indexed="8"/>
      <name val="Times New Roman"/>
      <family val="1"/>
    </font>
    <font>
      <b/>
      <sz val="9"/>
      <color indexed="8"/>
      <name val="Times New Roman"/>
      <family val="1"/>
    </font>
    <font>
      <sz val="10"/>
      <color indexed="8"/>
      <name val="匠牥晩††††††††††"/>
    </font>
    <font>
      <b/>
      <sz val="11"/>
      <name val="Arial"/>
      <family val="2"/>
    </font>
    <font>
      <sz val="11"/>
      <color rgb="FF000000"/>
      <name val="Calibri"/>
      <family val="2"/>
    </font>
    <font>
      <sz val="11"/>
      <color rgb="FF1F497D"/>
      <name val="Calibri"/>
      <family val="2"/>
    </font>
    <font>
      <sz val="11"/>
      <name val="Calibri"/>
      <family val="2"/>
    </font>
    <font>
      <b/>
      <sz val="11"/>
      <color rgb="FF000000"/>
      <name val="Calibri"/>
      <family val="2"/>
    </font>
    <font>
      <sz val="11"/>
      <name val="Arial"/>
      <family val="2"/>
    </font>
    <font>
      <sz val="7.5"/>
      <name val="Arial"/>
      <family val="2"/>
    </font>
    <font>
      <b/>
      <sz val="10"/>
      <color theme="1"/>
      <name val="Arial"/>
      <family val="2"/>
    </font>
  </fonts>
  <fills count="6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7A1818"/>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43"/>
      </patternFill>
    </fill>
    <fill>
      <patternFill patternType="solid">
        <fgColor indexed="26"/>
      </patternFill>
    </fill>
    <fill>
      <patternFill patternType="solid">
        <fgColor indexed="9"/>
      </patternFill>
    </fill>
    <fill>
      <patternFill patternType="solid">
        <fgColor indexed="17"/>
      </patternFill>
    </fill>
    <fill>
      <patternFill patternType="solid">
        <fgColor indexed="12"/>
      </patternFill>
    </fill>
    <fill>
      <patternFill patternType="solid">
        <fgColor rgb="FFFF0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diagonal/>
    </border>
  </borders>
  <cellStyleXfs count="573">
    <xf numFmtId="0" fontId="0" fillId="0" borderId="0"/>
    <xf numFmtId="43" fontId="9"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0" fontId="7" fillId="0" borderId="0"/>
    <xf numFmtId="0" fontId="31" fillId="0" borderId="16" applyNumberFormat="0" applyFill="0" applyAlignment="0" applyProtection="0"/>
    <xf numFmtId="0" fontId="32" fillId="0" borderId="17" applyNumberFormat="0" applyFill="0" applyAlignment="0" applyProtection="0"/>
    <xf numFmtId="0" fontId="33" fillId="0" borderId="18" applyNumberFormat="0" applyFill="0" applyAlignment="0" applyProtection="0"/>
    <xf numFmtId="0" fontId="33" fillId="0" borderId="0" applyNumberFormat="0" applyFill="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19" applyNumberFormat="0" applyAlignment="0" applyProtection="0"/>
    <xf numFmtId="0" fontId="38" fillId="10" borderId="20" applyNumberFormat="0" applyAlignment="0" applyProtection="0"/>
    <xf numFmtId="0" fontId="39" fillId="10" borderId="19" applyNumberFormat="0" applyAlignment="0" applyProtection="0"/>
    <xf numFmtId="0" fontId="40" fillId="0" borderId="21" applyNumberFormat="0" applyFill="0" applyAlignment="0" applyProtection="0"/>
    <xf numFmtId="0" fontId="41" fillId="11" borderId="22"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23" applyNumberFormat="0" applyFill="0" applyAlignment="0" applyProtection="0"/>
    <xf numFmtId="0" fontId="45"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45" fillId="35" borderId="0" applyNumberFormat="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47" fillId="0" borderId="0" applyNumberFormat="0" applyFill="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8" fillId="0" borderId="0"/>
    <xf numFmtId="178" fontId="8" fillId="0" borderId="0"/>
    <xf numFmtId="179" fontId="7" fillId="0" borderId="0"/>
    <xf numFmtId="0" fontId="48" fillId="0" borderId="0"/>
    <xf numFmtId="0" fontId="4" fillId="0" borderId="0"/>
    <xf numFmtId="43" fontId="48" fillId="0" borderId="0" applyFont="0" applyFill="0" applyBorder="0" applyAlignment="0" applyProtection="0"/>
    <xf numFmtId="9" fontId="48" fillId="0" borderId="0" applyFont="0" applyFill="0" applyBorder="0" applyAlignment="0" applyProtection="0"/>
    <xf numFmtId="0" fontId="52" fillId="0" borderId="0"/>
    <xf numFmtId="0" fontId="8" fillId="0" borderId="0">
      <alignment vertical="top"/>
      <protection locked="0"/>
    </xf>
    <xf numFmtId="0" fontId="8" fillId="0" borderId="0">
      <alignment vertical="top"/>
      <protection locked="0"/>
    </xf>
    <xf numFmtId="0" fontId="8" fillId="0" borderId="0">
      <alignment vertical="top"/>
      <protection locked="0"/>
    </xf>
    <xf numFmtId="0" fontId="8" fillId="0" borderId="0">
      <alignment vertical="top"/>
      <protection locked="0"/>
    </xf>
    <xf numFmtId="0" fontId="8" fillId="0" borderId="0">
      <alignment vertical="top"/>
    </xf>
    <xf numFmtId="43" fontId="3" fillId="0" borderId="0" applyFont="0" applyFill="0" applyBorder="0" applyAlignment="0" applyProtection="0"/>
    <xf numFmtId="9" fontId="3" fillId="0" borderId="0" applyFont="0" applyFill="0" applyBorder="0" applyAlignment="0" applyProtection="0"/>
    <xf numFmtId="43" fontId="7" fillId="0" borderId="0" applyFont="0" applyFill="0" applyBorder="0" applyAlignment="0" applyProtection="0"/>
    <xf numFmtId="0" fontId="7" fillId="0" borderId="0"/>
    <xf numFmtId="0" fontId="8" fillId="0" borderId="0"/>
    <xf numFmtId="0" fontId="8" fillId="0" borderId="0"/>
    <xf numFmtId="0" fontId="7" fillId="0" borderId="0"/>
    <xf numFmtId="0" fontId="7" fillId="0" borderId="0"/>
    <xf numFmtId="0" fontId="8" fillId="0" borderId="0"/>
    <xf numFmtId="43"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165" fontId="7" fillId="0" borderId="0" applyFont="0" applyFill="0" applyBorder="0" applyAlignment="0" applyProtection="0"/>
    <xf numFmtId="43" fontId="8" fillId="0" borderId="0" applyFont="0" applyFill="0" applyBorder="0" applyAlignment="0" applyProtection="0"/>
    <xf numFmtId="165" fontId="61" fillId="0" borderId="0" applyFont="0" applyFill="0" applyBorder="0" applyAlignment="0" applyProtection="0"/>
    <xf numFmtId="168" fontId="7" fillId="0" borderId="0" applyFont="0" applyFill="0" applyBorder="0" applyAlignment="0" applyProtection="0"/>
    <xf numFmtId="38" fontId="22" fillId="37" borderId="0" applyNumberFormat="0" applyBorder="0" applyAlignment="0" applyProtection="0"/>
    <xf numFmtId="10" fontId="22" fillId="38" borderId="1" applyNumberFormat="0" applyBorder="0" applyAlignment="0" applyProtection="0"/>
    <xf numFmtId="0" fontId="7" fillId="0" borderId="0"/>
    <xf numFmtId="0" fontId="7" fillId="0" borderId="0"/>
    <xf numFmtId="0" fontId="57" fillId="0" borderId="0">
      <alignment vertical="top"/>
    </xf>
    <xf numFmtId="0" fontId="8" fillId="0" borderId="0"/>
    <xf numFmtId="0" fontId="8" fillId="0" borderId="0"/>
    <xf numFmtId="0" fontId="7" fillId="0" borderId="0"/>
    <xf numFmtId="0" fontId="8" fillId="0" borderId="0"/>
    <xf numFmtId="0" fontId="8" fillId="0" borderId="0"/>
    <xf numFmtId="0" fontId="7" fillId="0" borderId="0"/>
    <xf numFmtId="0" fontId="8" fillId="0" borderId="0">
      <alignment vertical="top"/>
    </xf>
    <xf numFmtId="0" fontId="8" fillId="0" borderId="0"/>
    <xf numFmtId="0" fontId="8" fillId="0" borderId="0"/>
    <xf numFmtId="10" fontId="7"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0" fontId="7" fillId="0" borderId="0"/>
    <xf numFmtId="43" fontId="8" fillId="0" borderId="0" applyFont="0" applyFill="0" applyBorder="0" applyAlignment="0" applyProtection="0"/>
    <xf numFmtId="0" fontId="7" fillId="0" borderId="0"/>
    <xf numFmtId="0" fontId="7" fillId="0" borderId="0"/>
    <xf numFmtId="43"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9" fontId="2" fillId="0" borderId="0" applyFont="0" applyFill="0" applyBorder="0" applyAlignment="0" applyProtection="0"/>
    <xf numFmtId="0" fontId="8" fillId="0" borderId="0"/>
    <xf numFmtId="0" fontId="64" fillId="0" borderId="0"/>
    <xf numFmtId="186" fontId="65" fillId="0" borderId="0" applyFill="0" applyBorder="0" applyProtection="0">
      <alignment horizontal="right" vertical="center"/>
    </xf>
    <xf numFmtId="0" fontId="64" fillId="0" borderId="0"/>
    <xf numFmtId="43" fontId="7" fillId="0" borderId="0" applyFont="0" applyFill="0" applyBorder="0" applyAlignment="0" applyProtection="0"/>
    <xf numFmtId="0" fontId="63" fillId="0" borderId="0">
      <alignment vertical="top"/>
    </xf>
    <xf numFmtId="0" fontId="57" fillId="0" borderId="0" applyNumberFormat="0" applyFont="0" applyFill="0" applyBorder="0" applyAlignment="0" applyProtection="0">
      <alignment vertical="top"/>
    </xf>
    <xf numFmtId="0" fontId="67" fillId="0" borderId="0"/>
    <xf numFmtId="0" fontId="67" fillId="0" borderId="0"/>
    <xf numFmtId="168" fontId="67" fillId="0" borderId="0"/>
    <xf numFmtId="168" fontId="67" fillId="0" borderId="0"/>
    <xf numFmtId="0" fontId="67" fillId="0" borderId="0"/>
    <xf numFmtId="168" fontId="67" fillId="0" borderId="0"/>
    <xf numFmtId="168" fontId="67" fillId="0" borderId="0"/>
    <xf numFmtId="168" fontId="67" fillId="0" borderId="0"/>
    <xf numFmtId="168" fontId="67" fillId="0" borderId="0"/>
    <xf numFmtId="0" fontId="57" fillId="0" borderId="0" applyNumberFormat="0" applyFont="0" applyFill="0" applyBorder="0" applyAlignment="0" applyProtection="0">
      <alignment vertical="top"/>
    </xf>
    <xf numFmtId="187" fontId="8" fillId="0" borderId="0" applyFont="0" applyFill="0" applyBorder="0" applyAlignment="0" applyProtection="0"/>
    <xf numFmtId="188" fontId="8" fillId="0" borderId="0" applyFont="0" applyFill="0" applyBorder="0" applyAlignment="0" applyProtection="0"/>
    <xf numFmtId="0" fontId="7" fillId="0" borderId="0"/>
    <xf numFmtId="0" fontId="7" fillId="0" borderId="0"/>
    <xf numFmtId="0" fontId="7" fillId="0" borderId="0"/>
    <xf numFmtId="0" fontId="8" fillId="0" borderId="0"/>
    <xf numFmtId="49" fontId="7" fillId="0" borderId="0" applyNumberFormat="0" applyFont="0" applyFill="0" applyBorder="0" applyAlignment="0" applyProtection="0"/>
    <xf numFmtId="0" fontId="8" fillId="0" borderId="0"/>
    <xf numFmtId="0" fontId="67" fillId="0" borderId="0"/>
    <xf numFmtId="0" fontId="68" fillId="0" borderId="0">
      <alignment horizontal="centerContinuous"/>
    </xf>
    <xf numFmtId="0" fontId="69"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2"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70" fillId="49"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70" fillId="53" borderId="0" applyNumberFormat="0" applyBorder="0" applyAlignment="0" applyProtection="0"/>
    <xf numFmtId="0" fontId="70" fillId="54" borderId="0" applyNumberFormat="0" applyBorder="0" applyAlignment="0" applyProtection="0"/>
    <xf numFmtId="0" fontId="70" fillId="55"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6" borderId="0" applyNumberFormat="0" applyBorder="0" applyAlignment="0" applyProtection="0"/>
    <xf numFmtId="0" fontId="71" fillId="40" borderId="0" applyNumberFormat="0" applyBorder="0" applyAlignment="0" applyProtection="0"/>
    <xf numFmtId="0" fontId="51" fillId="0" borderId="11" applyNumberFormat="0" applyFill="0" applyAlignment="0" applyProtection="0"/>
    <xf numFmtId="49" fontId="72" fillId="0" borderId="0" applyFont="0" applyFill="0" applyBorder="0" applyAlignment="0" applyProtection="0">
      <alignment horizontal="left"/>
    </xf>
    <xf numFmtId="189" fontId="10" fillId="0" borderId="0" applyAlignment="0" applyProtection="0"/>
    <xf numFmtId="190" fontId="22" fillId="0" borderId="0" applyFill="0" applyBorder="0" applyAlignment="0" applyProtection="0"/>
    <xf numFmtId="49" fontId="22" fillId="0" borderId="0" applyNumberFormat="0" applyAlignment="0" applyProtection="0">
      <alignment horizontal="left"/>
    </xf>
    <xf numFmtId="49" fontId="73" fillId="0" borderId="42" applyNumberFormat="0" applyAlignment="0" applyProtection="0">
      <alignment horizontal="left" wrapText="1"/>
    </xf>
    <xf numFmtId="49" fontId="73" fillId="0" borderId="0" applyNumberFormat="0" applyAlignment="0" applyProtection="0">
      <alignment horizontal="left" wrapText="1"/>
    </xf>
    <xf numFmtId="49" fontId="74" fillId="0" borderId="0" applyAlignment="0" applyProtection="0">
      <alignment horizontal="left"/>
    </xf>
    <xf numFmtId="191" fontId="8" fillId="0" borderId="0" applyFont="0" applyFill="0" applyBorder="0" applyAlignment="0" applyProtection="0"/>
    <xf numFmtId="192" fontId="7" fillId="0" borderId="0" applyFill="0" applyBorder="0" applyAlignment="0"/>
    <xf numFmtId="190" fontId="7" fillId="0" borderId="0" applyFill="0" applyBorder="0" applyAlignment="0"/>
    <xf numFmtId="192" fontId="7" fillId="0" borderId="0" applyFill="0" applyBorder="0" applyAlignment="0"/>
    <xf numFmtId="0" fontId="75" fillId="57" borderId="43" applyNumberFormat="0" applyAlignment="0" applyProtection="0"/>
    <xf numFmtId="0" fontId="76" fillId="58" borderId="44" applyNumberFormat="0" applyAlignment="0" applyProtection="0"/>
    <xf numFmtId="193" fontId="77" fillId="0" borderId="0"/>
    <xf numFmtId="193" fontId="77" fillId="0" borderId="0"/>
    <xf numFmtId="193" fontId="77" fillId="0" borderId="0"/>
    <xf numFmtId="193" fontId="77" fillId="0" borderId="0"/>
    <xf numFmtId="193" fontId="77" fillId="0" borderId="0"/>
    <xf numFmtId="193" fontId="77" fillId="0" borderId="0"/>
    <xf numFmtId="193" fontId="77" fillId="0" borderId="0"/>
    <xf numFmtId="193" fontId="77" fillId="0" borderId="0"/>
    <xf numFmtId="43" fontId="6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194" fontId="8" fillId="0" borderId="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194" fontId="8" fillId="0" borderId="0" applyFill="0" applyBorder="0" applyAlignment="0" applyProtection="0"/>
    <xf numFmtId="0" fontId="7" fillId="0" borderId="0" applyFont="0" applyFill="0" applyBorder="0" applyAlignment="0" applyProtection="0"/>
    <xf numFmtId="165" fontId="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9" fillId="0" borderId="0" applyNumberFormat="0" applyFill="0" applyBorder="0" applyAlignment="0" applyProtection="0"/>
    <xf numFmtId="196" fontId="59" fillId="0" borderId="0" applyFill="0" applyBorder="0">
      <alignment horizontal="left"/>
    </xf>
    <xf numFmtId="0" fontId="79" fillId="0" borderId="0" applyNumberFormat="0" applyFill="0" applyBorder="0" applyAlignment="0" applyProtection="0"/>
    <xf numFmtId="0" fontId="80" fillId="0" borderId="0"/>
    <xf numFmtId="197" fontId="8" fillId="0" borderId="0" applyFont="0" applyFill="0" applyBorder="0" applyAlignment="0" applyProtection="0"/>
    <xf numFmtId="0" fontId="80" fillId="0" borderId="45"/>
    <xf numFmtId="185" fontId="81" fillId="0" borderId="0">
      <protection locked="0"/>
    </xf>
    <xf numFmtId="198" fontId="7" fillId="0" borderId="0" applyFont="0" applyFill="0" applyBorder="0" applyAlignment="0" applyProtection="0"/>
    <xf numFmtId="199" fontId="7" fillId="0" borderId="0" applyFont="0" applyFill="0" applyBorder="0" applyAlignment="0" applyProtection="0"/>
    <xf numFmtId="200" fontId="60" fillId="0" borderId="0"/>
    <xf numFmtId="192" fontId="7" fillId="0" borderId="0" applyFill="0" applyBorder="0" applyAlignment="0"/>
    <xf numFmtId="168" fontId="7" fillId="0" borderId="0" applyFont="0" applyFill="0" applyBorder="0" applyAlignment="0" applyProtection="0"/>
    <xf numFmtId="0" fontId="82" fillId="0" borderId="0" applyNumberFormat="0" applyFill="0" applyBorder="0" applyAlignment="0" applyProtection="0"/>
    <xf numFmtId="0" fontId="7" fillId="0" borderId="0"/>
    <xf numFmtId="0" fontId="83" fillId="41" borderId="0" applyNumberFormat="0" applyBorder="0" applyAlignment="0" applyProtection="0"/>
    <xf numFmtId="0" fontId="84" fillId="0" borderId="41" applyNumberFormat="0" applyAlignment="0" applyProtection="0">
      <alignment horizontal="left" vertical="center"/>
    </xf>
    <xf numFmtId="0" fontId="84" fillId="0" borderId="14">
      <alignment horizontal="left" vertical="center"/>
    </xf>
    <xf numFmtId="0" fontId="85" fillId="0" borderId="46" applyNumberFormat="0" applyFill="0" applyAlignment="0" applyProtection="0"/>
    <xf numFmtId="0" fontId="86" fillId="0" borderId="47" applyNumberFormat="0" applyFill="0" applyAlignment="0" applyProtection="0"/>
    <xf numFmtId="0" fontId="87" fillId="0" borderId="48" applyNumberFormat="0" applyFill="0" applyAlignment="0" applyProtection="0"/>
    <xf numFmtId="0" fontId="87" fillId="0" borderId="0" applyNumberFormat="0" applyFill="0" applyBorder="0" applyAlignment="0" applyProtection="0"/>
    <xf numFmtId="184" fontId="7" fillId="0" borderId="0">
      <protection locked="0"/>
    </xf>
    <xf numFmtId="184" fontId="7" fillId="0" borderId="0">
      <protection locked="0"/>
    </xf>
    <xf numFmtId="0" fontId="88" fillId="0" borderId="0" applyNumberFormat="0" applyFill="0" applyBorder="0" applyAlignment="0" applyProtection="0">
      <alignment vertical="top"/>
      <protection locked="0"/>
    </xf>
    <xf numFmtId="0" fontId="89" fillId="44" borderId="43" applyNumberFormat="0" applyAlignment="0" applyProtection="0"/>
    <xf numFmtId="201" fontId="7" fillId="0" borderId="0"/>
    <xf numFmtId="202" fontId="62" fillId="0" borderId="0"/>
    <xf numFmtId="0" fontId="90" fillId="59" borderId="45"/>
    <xf numFmtId="192" fontId="7" fillId="0" borderId="0" applyFill="0" applyBorder="0" applyAlignment="0"/>
    <xf numFmtId="0" fontId="91" fillId="0" borderId="49" applyNumberFormat="0" applyFill="0" applyAlignment="0" applyProtection="0"/>
    <xf numFmtId="203"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10" fontId="7" fillId="0" borderId="0" applyFont="0" applyFill="0" applyBorder="0" applyAlignment="0" applyProtection="0"/>
    <xf numFmtId="211" fontId="60" fillId="0" borderId="0" applyFill="0" applyBorder="0">
      <alignment horizontal="center" vertical="top"/>
    </xf>
    <xf numFmtId="0" fontId="92" fillId="60" borderId="0" applyNumberFormat="0" applyBorder="0" applyAlignment="0" applyProtection="0"/>
    <xf numFmtId="0" fontId="60" fillId="0" borderId="0"/>
    <xf numFmtId="0" fontId="2" fillId="0" borderId="0"/>
    <xf numFmtId="0" fontId="7" fillId="0" borderId="0"/>
    <xf numFmtId="0" fontId="8" fillId="0" borderId="0"/>
    <xf numFmtId="0" fontId="8" fillId="0" borderId="0"/>
    <xf numFmtId="0" fontId="7" fillId="0" borderId="0"/>
    <xf numFmtId="0" fontId="7" fillId="0" borderId="0"/>
    <xf numFmtId="0" fontId="57"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top"/>
    </xf>
    <xf numFmtId="0" fontId="7" fillId="0" borderId="0"/>
    <xf numFmtId="0" fontId="7" fillId="0" borderId="0"/>
    <xf numFmtId="0" fontId="2" fillId="0" borderId="0"/>
    <xf numFmtId="0" fontId="63" fillId="0" borderId="0">
      <alignment vertical="top"/>
    </xf>
    <xf numFmtId="0" fontId="8" fillId="0" borderId="0"/>
    <xf numFmtId="0" fontId="8" fillId="0" borderId="0">
      <alignment vertical="top"/>
    </xf>
    <xf numFmtId="0" fontId="8" fillId="0" borderId="0">
      <alignment vertical="top"/>
    </xf>
    <xf numFmtId="0" fontId="7" fillId="0" borderId="0"/>
    <xf numFmtId="0" fontId="69" fillId="61" borderId="50" applyNumberFormat="0" applyFont="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57" borderId="51" applyNumberFormat="0" applyAlignment="0" applyProtection="0"/>
    <xf numFmtId="212" fontId="63" fillId="62" borderId="0">
      <alignment horizontal="right"/>
    </xf>
    <xf numFmtId="0" fontId="95" fillId="59" borderId="0">
      <alignment horizontal="center"/>
    </xf>
    <xf numFmtId="0" fontId="96" fillId="63" borderId="15"/>
    <xf numFmtId="0" fontId="97" fillId="62" borderId="0" applyBorder="0">
      <alignment horizontal="centerContinuous"/>
    </xf>
    <xf numFmtId="0" fontId="98" fillId="63" borderId="0" applyBorder="0">
      <alignment horizontal="centerContinuous"/>
    </xf>
    <xf numFmtId="0" fontId="22" fillId="0" borderId="0" applyFill="0" applyBorder="0" applyProtection="0">
      <alignment horizontal="center" vertical="center"/>
    </xf>
    <xf numFmtId="10" fontId="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ill="0" applyBorder="0" applyAlignment="0" applyProtection="0"/>
    <xf numFmtId="9" fontId="6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92" fontId="7" fillId="0" borderId="0" applyFill="0" applyBorder="0" applyAlignment="0"/>
    <xf numFmtId="0" fontId="99" fillId="0" borderId="25" applyNumberFormat="0" applyBorder="0" applyAlignment="0"/>
    <xf numFmtId="164" fontId="7" fillId="0" borderId="0">
      <alignment horizontal="left"/>
    </xf>
    <xf numFmtId="0" fontId="80" fillId="0" borderId="0"/>
    <xf numFmtId="0" fontId="7" fillId="0" borderId="0"/>
    <xf numFmtId="0" fontId="7" fillId="0" borderId="0"/>
    <xf numFmtId="0" fontId="63" fillId="0" borderId="0">
      <alignment vertical="top"/>
    </xf>
    <xf numFmtId="0" fontId="7" fillId="0" borderId="0"/>
    <xf numFmtId="0" fontId="100" fillId="0" borderId="0"/>
    <xf numFmtId="0" fontId="101" fillId="0" borderId="0">
      <alignment horizontal="left" vertical="center"/>
    </xf>
    <xf numFmtId="0" fontId="66" fillId="0" borderId="0" applyNumberFormat="0" applyFill="0" applyBorder="0" applyProtection="0">
      <alignment vertical="center"/>
    </xf>
    <xf numFmtId="0" fontId="80" fillId="0" borderId="45"/>
    <xf numFmtId="37" fontId="102" fillId="0" borderId="52" applyNumberFormat="0" applyFont="0" applyBorder="0" applyAlignment="0" applyProtection="0">
      <alignment horizontal="centerContinuous"/>
    </xf>
    <xf numFmtId="49" fontId="63" fillId="0" borderId="0" applyFill="0" applyBorder="0" applyAlignment="0"/>
    <xf numFmtId="192" fontId="7" fillId="0" borderId="0" applyFill="0" applyBorder="0" applyAlignment="0"/>
    <xf numFmtId="40" fontId="59" fillId="0" borderId="0"/>
    <xf numFmtId="0" fontId="103" fillId="64" borderId="0"/>
    <xf numFmtId="0" fontId="104" fillId="0" borderId="0" applyNumberFormat="0" applyFill="0" applyBorder="0" applyAlignment="0" applyProtection="0"/>
    <xf numFmtId="0" fontId="105" fillId="0" borderId="53" applyNumberFormat="0" applyFill="0" applyAlignment="0" applyProtection="0"/>
    <xf numFmtId="0" fontId="90" fillId="0" borderId="54"/>
    <xf numFmtId="0" fontId="90" fillId="0" borderId="45"/>
    <xf numFmtId="0" fontId="106" fillId="0" borderId="0" applyNumberFormat="0" applyFill="0" applyBorder="0" applyAlignment="0" applyProtection="0"/>
    <xf numFmtId="0" fontId="57" fillId="0" borderId="0"/>
    <xf numFmtId="0" fontId="8" fillId="0" borderId="0"/>
    <xf numFmtId="0" fontId="57" fillId="0" borderId="0">
      <alignment vertical="top"/>
    </xf>
    <xf numFmtId="0" fontId="7" fillId="0" borderId="0"/>
    <xf numFmtId="0" fontId="8" fillId="0" borderId="0"/>
    <xf numFmtId="43" fontId="7" fillId="0" borderId="0" applyFont="0" applyFill="0" applyBorder="0" applyAlignment="0" applyProtection="0"/>
    <xf numFmtId="0" fontId="57" fillId="0" borderId="0">
      <alignment vertical="top"/>
    </xf>
    <xf numFmtId="0" fontId="2" fillId="0" borderId="0"/>
    <xf numFmtId="43" fontId="2" fillId="0" borderId="0" applyFont="0" applyFill="0" applyBorder="0" applyAlignment="0" applyProtection="0"/>
    <xf numFmtId="0" fontId="7" fillId="0" borderId="0"/>
    <xf numFmtId="168" fontId="8" fillId="0" borderId="0"/>
    <xf numFmtId="168" fontId="57" fillId="0" borderId="0">
      <protection locked="0"/>
    </xf>
    <xf numFmtId="0" fontId="57" fillId="0" borderId="0"/>
    <xf numFmtId="0" fontId="63" fillId="0" borderId="0">
      <alignment vertical="top"/>
    </xf>
    <xf numFmtId="0" fontId="2" fillId="0" borderId="0"/>
    <xf numFmtId="43" fontId="7" fillId="0" borderId="0" applyFont="0" applyFill="0" applyBorder="0" applyAlignment="0" applyProtection="0"/>
    <xf numFmtId="0" fontId="2" fillId="0" borderId="0"/>
    <xf numFmtId="0" fontId="64" fillId="0" borderId="0" applyNumberFormat="0" applyFont="0" applyFill="0" applyBorder="0" applyProtection="0">
      <alignment vertical="center"/>
    </xf>
    <xf numFmtId="168" fontId="7" fillId="0" borderId="0"/>
    <xf numFmtId="168" fontId="57" fillId="0" borderId="0">
      <protection locked="0"/>
    </xf>
    <xf numFmtId="9" fontId="7" fillId="0" borderId="0" applyFont="0" applyFill="0" applyBorder="0" applyAlignment="0" applyProtection="0"/>
    <xf numFmtId="0" fontId="108" fillId="0" borderId="0"/>
    <xf numFmtId="43" fontId="109" fillId="0" borderId="0" applyFont="0" applyFill="0" applyBorder="0" applyAlignment="0" applyProtection="0"/>
    <xf numFmtId="168" fontId="63" fillId="0" borderId="0">
      <alignment vertical="top"/>
    </xf>
    <xf numFmtId="0" fontId="8" fillId="0" borderId="0"/>
    <xf numFmtId="9" fontId="7" fillId="0" borderId="0" applyFont="0" applyFill="0" applyBorder="0" applyAlignment="0" applyProtection="0"/>
    <xf numFmtId="0" fontId="110" fillId="0" borderId="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 fillId="0" borderId="0"/>
    <xf numFmtId="43" fontId="8" fillId="0" borderId="0" applyFont="0" applyFill="0" applyBorder="0" applyAlignment="0" applyProtection="0"/>
    <xf numFmtId="0" fontId="8" fillId="0" borderId="0"/>
    <xf numFmtId="43" fontId="2" fillId="0" borderId="0" applyFont="0" applyFill="0" applyBorder="0" applyAlignment="0" applyProtection="0"/>
    <xf numFmtId="0" fontId="8" fillId="0" borderId="0"/>
    <xf numFmtId="43" fontId="69" fillId="0" borderId="0" applyFont="0" applyFill="0" applyBorder="0" applyAlignment="0" applyProtection="0"/>
    <xf numFmtId="0" fontId="64" fillId="0" borderId="0"/>
    <xf numFmtId="0" fontId="8" fillId="0" borderId="0"/>
    <xf numFmtId="43" fontId="8" fillId="0" borderId="0" applyFont="0" applyFill="0" applyBorder="0" applyAlignment="0" applyProtection="0"/>
    <xf numFmtId="0" fontId="57" fillId="0" borderId="0"/>
    <xf numFmtId="0" fontId="57"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7" fillId="0" borderId="0" applyNumberFormat="0" applyFont="0" applyFill="0" applyBorder="0" applyAlignment="0" applyProtection="0"/>
    <xf numFmtId="0" fontId="8" fillId="0" borderId="0"/>
    <xf numFmtId="43" fontId="8" fillId="0" borderId="0" applyFont="0" applyFill="0" applyBorder="0" applyAlignment="0" applyProtection="0"/>
    <xf numFmtId="0" fontId="8" fillId="0" borderId="0"/>
    <xf numFmtId="0" fontId="7" fillId="0" borderId="0"/>
    <xf numFmtId="0" fontId="7" fillId="0" borderId="0"/>
    <xf numFmtId="0" fontId="2" fillId="0" borderId="0"/>
    <xf numFmtId="43" fontId="48" fillId="0" borderId="0" applyFont="0" applyFill="0" applyBorder="0" applyAlignment="0" applyProtection="0"/>
    <xf numFmtId="0" fontId="58" fillId="0" borderId="0">
      <protection locked="0"/>
    </xf>
    <xf numFmtId="213" fontId="7" fillId="0" borderId="0" applyFont="0" applyFill="0" applyBorder="0" applyAlignment="0" applyProtection="0"/>
    <xf numFmtId="0" fontId="7" fillId="0" borderId="0">
      <alignment vertical="top"/>
    </xf>
    <xf numFmtId="0" fontId="7" fillId="0" borderId="0"/>
    <xf numFmtId="0" fontId="7" fillId="0" borderId="0"/>
    <xf numFmtId="0" fontId="8" fillId="0" borderId="0"/>
    <xf numFmtId="0" fontId="8" fillId="0" borderId="0"/>
    <xf numFmtId="0" fontId="57" fillId="0" borderId="0"/>
    <xf numFmtId="0" fontId="7" fillId="0" borderId="0"/>
    <xf numFmtId="0" fontId="8" fillId="0" borderId="0">
      <protection locked="0"/>
    </xf>
    <xf numFmtId="0" fontId="8" fillId="0" borderId="0"/>
    <xf numFmtId="173" fontId="7" fillId="0" borderId="0" applyFont="0" applyFill="0" applyBorder="0" applyAlignment="0" applyProtection="0"/>
    <xf numFmtId="0" fontId="2" fillId="0" borderId="0"/>
    <xf numFmtId="43" fontId="8" fillId="0" borderId="0" applyFont="0" applyFill="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47" fillId="0" borderId="0" applyNumberFormat="0" applyFill="0" applyBorder="0" applyAlignment="0" applyProtection="0"/>
    <xf numFmtId="0" fontId="47" fillId="0" borderId="0" applyNumberFormat="0" applyFill="0" applyBorder="0" applyAlignment="0" applyProtection="0"/>
    <xf numFmtId="0" fontId="2" fillId="0" borderId="0"/>
    <xf numFmtId="0" fontId="47" fillId="0" borderId="0" applyNumberFormat="0" applyFill="0" applyBorder="0" applyAlignment="0" applyProtection="0"/>
    <xf numFmtId="0" fontId="2" fillId="36" borderId="40" applyNumberFormat="0" applyFont="0" applyAlignment="0" applyProtection="0"/>
    <xf numFmtId="0" fontId="2" fillId="0" borderId="0"/>
    <xf numFmtId="0" fontId="58" fillId="0" borderId="0">
      <protection locked="0"/>
    </xf>
    <xf numFmtId="168" fontId="67" fillId="0" borderId="0"/>
    <xf numFmtId="168" fontId="67" fillId="0" borderId="0"/>
    <xf numFmtId="0" fontId="67" fillId="0" borderId="0"/>
    <xf numFmtId="215" fontId="22" fillId="0" borderId="0" applyFill="0" applyBorder="0" applyAlignment="0"/>
    <xf numFmtId="43" fontId="109" fillId="0" borderId="0" applyFont="0" applyFill="0" applyBorder="0" applyAlignment="0" applyProtection="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43" fontId="2" fillId="0" borderId="0" applyFont="0" applyFill="0" applyBorder="0" applyAlignment="0" applyProtection="0"/>
    <xf numFmtId="43" fontId="2" fillId="0" borderId="0" applyFont="0" applyFill="0" applyBorder="0" applyAlignment="0" applyProtection="0"/>
    <xf numFmtId="194" fontId="7" fillId="0" borderId="0" applyFill="0" applyBorder="0" applyAlignment="0" applyProtection="0"/>
    <xf numFmtId="194" fontId="7" fillId="0" borderId="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3" fontId="7"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43" fontId="109" fillId="0" borderId="0" applyFont="0" applyFill="0" applyBorder="0" applyAlignment="0" applyProtection="0"/>
    <xf numFmtId="173" fontId="8" fillId="0" borderId="0" applyFont="0" applyFill="0" applyBorder="0" applyAlignment="0" applyProtection="0"/>
    <xf numFmtId="43" fontId="2" fillId="0" borderId="0" applyFont="0" applyFill="0" applyBorder="0" applyAlignment="0" applyProtection="0"/>
    <xf numFmtId="214" fontId="107" fillId="0" borderId="0" applyFont="0" applyFill="0" applyBorder="0" applyAlignment="0" applyProtection="0"/>
    <xf numFmtId="0" fontId="89" fillId="44" borderId="43" applyNumberFormat="0" applyAlignment="0" applyProtection="0"/>
    <xf numFmtId="0" fontId="2" fillId="0" borderId="0"/>
    <xf numFmtId="0" fontId="8" fillId="0" borderId="0"/>
    <xf numFmtId="0" fontId="2" fillId="0" borderId="0"/>
    <xf numFmtId="216" fontId="8" fillId="0" borderId="0"/>
    <xf numFmtId="0" fontId="2" fillId="0" borderId="0"/>
    <xf numFmtId="0" fontId="7" fillId="0" borderId="0"/>
    <xf numFmtId="0" fontId="58" fillId="0" borderId="0">
      <protection locked="0"/>
    </xf>
    <xf numFmtId="0" fontId="58" fillId="0" borderId="0">
      <protection locked="0"/>
    </xf>
    <xf numFmtId="0" fontId="7" fillId="0" borderId="0"/>
    <xf numFmtId="0" fontId="8" fillId="0" borderId="0"/>
    <xf numFmtId="0" fontId="2" fillId="0" borderId="0"/>
    <xf numFmtId="0" fontId="2" fillId="0" borderId="0"/>
    <xf numFmtId="0" fontId="69" fillId="0" borderId="0">
      <alignment vertical="top"/>
    </xf>
    <xf numFmtId="0" fontId="64" fillId="0" borderId="0"/>
    <xf numFmtId="0" fontId="2" fillId="0" borderId="0"/>
    <xf numFmtId="0" fontId="8" fillId="61" borderId="50" applyNumberFormat="0" applyFont="0" applyAlignment="0" applyProtection="0"/>
    <xf numFmtId="9" fontId="109" fillId="0" borderId="0" applyFont="0" applyFill="0" applyBorder="0" applyAlignment="0" applyProtection="0"/>
    <xf numFmtId="0" fontId="104" fillId="0" borderId="0" applyNumberFormat="0" applyFill="0" applyBorder="0" applyAlignment="0" applyProtection="0"/>
    <xf numFmtId="0" fontId="2" fillId="0" borderId="0"/>
    <xf numFmtId="0" fontId="2"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90" fillId="59" borderId="45"/>
    <xf numFmtId="43" fontId="7"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0" fillId="0" borderId="45"/>
    <xf numFmtId="37" fontId="102" fillId="0" borderId="52" applyNumberFormat="0" applyFont="0" applyBorder="0" applyAlignment="0" applyProtection="0">
      <alignment horizontal="centerContinuous"/>
    </xf>
    <xf numFmtId="0" fontId="80" fillId="0" borderId="45"/>
    <xf numFmtId="43" fontId="7" fillId="0" borderId="0" applyFont="0" applyFill="0" applyBorder="0" applyAlignment="0" applyProtection="0"/>
    <xf numFmtId="43" fontId="2" fillId="0" borderId="0" applyFont="0" applyFill="0" applyBorder="0" applyAlignment="0" applyProtection="0"/>
    <xf numFmtId="0" fontId="80" fillId="0" borderId="45"/>
    <xf numFmtId="0" fontId="84" fillId="0" borderId="14">
      <alignment horizontal="left" vertical="center"/>
    </xf>
    <xf numFmtId="0" fontId="89" fillId="44" borderId="43" applyNumberFormat="0" applyAlignment="0" applyProtection="0"/>
    <xf numFmtId="43" fontId="2" fillId="0" borderId="0" applyFont="0" applyFill="0" applyBorder="0" applyAlignment="0" applyProtection="0"/>
    <xf numFmtId="0" fontId="84" fillId="0" borderId="14">
      <alignment horizontal="left" vertical="center"/>
    </xf>
    <xf numFmtId="0" fontId="80" fillId="0" borderId="45"/>
    <xf numFmtId="0" fontId="69" fillId="61" borderId="50" applyNumberFormat="0" applyFont="0" applyAlignment="0" applyProtection="0"/>
    <xf numFmtId="0" fontId="80" fillId="0" borderId="45"/>
    <xf numFmtId="37" fontId="102" fillId="0" borderId="52" applyNumberFormat="0" applyFont="0" applyBorder="0" applyAlignment="0" applyProtection="0">
      <alignment horizontal="centerContinuous"/>
    </xf>
    <xf numFmtId="0" fontId="105" fillId="0" borderId="53" applyNumberFormat="0" applyFill="0" applyAlignment="0" applyProtection="0"/>
    <xf numFmtId="0" fontId="90" fillId="0" borderId="45"/>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1" fillId="0" borderId="11"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4" fillId="57" borderId="51" applyNumberFormat="0" applyAlignment="0" applyProtection="0"/>
    <xf numFmtId="0" fontId="90" fillId="59" borderId="45"/>
    <xf numFmtId="0" fontId="2" fillId="0" borderId="0"/>
    <xf numFmtId="0" fontId="2" fillId="0" borderId="0"/>
    <xf numFmtId="0" fontId="75" fillId="57" borderId="43" applyNumberFormat="0" applyAlignment="0" applyProtection="0"/>
    <xf numFmtId="0" fontId="1" fillId="0" borderId="0"/>
    <xf numFmtId="165" fontId="1" fillId="0" borderId="0" applyFont="0" applyFill="0" applyBorder="0" applyAlignment="0" applyProtection="0"/>
  </cellStyleXfs>
  <cellXfs count="716">
    <xf numFmtId="0" fontId="0" fillId="0" borderId="0" xfId="0"/>
    <xf numFmtId="0" fontId="22" fillId="2" borderId="0" xfId="0" applyFont="1" applyFill="1" applyAlignment="1">
      <alignment horizontal="left" vertical="top"/>
    </xf>
    <xf numFmtId="0" fontId="21" fillId="0" borderId="0" xfId="0" quotePrefix="1" applyFont="1" applyFill="1" applyBorder="1" applyAlignment="1" applyProtection="1">
      <alignment vertical="top"/>
    </xf>
    <xf numFmtId="0" fontId="24" fillId="0" borderId="0" xfId="0" quotePrefix="1" applyFont="1" applyFill="1" applyBorder="1" applyAlignment="1" applyProtection="1">
      <alignment horizontal="center" vertical="top"/>
    </xf>
    <xf numFmtId="0" fontId="22" fillId="0" borderId="0" xfId="0" applyFont="1" applyFill="1" applyAlignment="1" applyProtection="1">
      <alignment horizontal="left" vertical="top"/>
    </xf>
    <xf numFmtId="0" fontId="24" fillId="0" borderId="0" xfId="0" applyFont="1" applyFill="1" applyBorder="1" applyAlignment="1" applyProtection="1">
      <alignment horizontal="center" vertical="top"/>
    </xf>
    <xf numFmtId="166" fontId="21" fillId="0" borderId="0" xfId="0" applyNumberFormat="1" applyFont="1" applyFill="1" applyBorder="1" applyAlignment="1">
      <alignment horizontal="center" vertical="center" wrapText="1"/>
    </xf>
    <xf numFmtId="0" fontId="25" fillId="0" borderId="0" xfId="0" applyNumberFormat="1" applyFont="1" applyFill="1" applyAlignment="1">
      <alignment vertical="top"/>
    </xf>
    <xf numFmtId="0" fontId="22" fillId="0" borderId="0" xfId="0" applyFont="1" applyFill="1" applyAlignment="1">
      <alignment vertical="center"/>
    </xf>
    <xf numFmtId="0" fontId="22" fillId="0" borderId="0" xfId="0" quotePrefix="1" applyFont="1" applyFill="1" applyAlignment="1">
      <alignment horizontal="left" vertical="center" indent="1"/>
    </xf>
    <xf numFmtId="0" fontId="22" fillId="0" borderId="0" xfId="0" applyFont="1" applyFill="1" applyAlignment="1" applyProtection="1">
      <alignment vertical="top"/>
    </xf>
    <xf numFmtId="43" fontId="22" fillId="0" borderId="0" xfId="0" applyNumberFormat="1" applyFont="1" applyFill="1" applyAlignment="1">
      <alignment vertical="top"/>
    </xf>
    <xf numFmtId="0" fontId="24" fillId="0" borderId="0" xfId="0" applyNumberFormat="1" applyFont="1" applyFill="1" applyAlignment="1">
      <alignment vertical="top"/>
    </xf>
    <xf numFmtId="0" fontId="22" fillId="0" borderId="0" xfId="0" quotePrefix="1" applyFont="1" applyFill="1" applyAlignment="1">
      <alignment horizontal="left" vertical="top" indent="1"/>
    </xf>
    <xf numFmtId="0" fontId="10" fillId="0" borderId="3" xfId="0" applyFont="1" applyFill="1" applyBorder="1" applyAlignment="1">
      <alignment vertical="top"/>
    </xf>
    <xf numFmtId="0" fontId="22" fillId="0" borderId="0" xfId="0" applyFont="1" applyFill="1" applyAlignment="1">
      <alignment horizontal="left" vertical="top"/>
    </xf>
    <xf numFmtId="166" fontId="21" fillId="0" borderId="0" xfId="0" applyNumberFormat="1" applyFont="1" applyFill="1" applyAlignment="1">
      <alignment horizontal="center" vertical="center" wrapText="1"/>
    </xf>
    <xf numFmtId="166" fontId="10" fillId="0" borderId="4" xfId="0" applyNumberFormat="1" applyFont="1" applyFill="1" applyBorder="1" applyAlignment="1"/>
    <xf numFmtId="0" fontId="22" fillId="0" borderId="0" xfId="0" applyFont="1" applyFill="1" applyAlignment="1">
      <alignment horizontal="left" vertical="top" indent="2"/>
    </xf>
    <xf numFmtId="0" fontId="22" fillId="0" borderId="0" xfId="0" applyFont="1" applyFill="1" applyAlignment="1">
      <alignment horizontal="left" vertical="center" indent="1"/>
    </xf>
    <xf numFmtId="0" fontId="22" fillId="0" borderId="0" xfId="0" applyFont="1" applyFill="1" applyAlignment="1">
      <alignment horizontal="left" vertical="top" indent="1"/>
    </xf>
    <xf numFmtId="41" fontId="22" fillId="0" borderId="0" xfId="0" applyNumberFormat="1" applyFont="1" applyFill="1" applyAlignment="1">
      <alignment vertical="top"/>
    </xf>
    <xf numFmtId="0" fontId="22" fillId="0" borderId="0" xfId="0" applyFont="1" applyFill="1" applyAlignment="1" applyProtection="1">
      <alignment horizontal="left" vertical="top" indent="1"/>
    </xf>
    <xf numFmtId="0" fontId="10" fillId="2" borderId="0" xfId="0" applyFont="1" applyFill="1"/>
    <xf numFmtId="0" fontId="10" fillId="0" borderId="0" xfId="0" applyFont="1" applyFill="1"/>
    <xf numFmtId="0" fontId="10" fillId="0" borderId="0" xfId="0" applyFont="1" applyFill="1" applyAlignment="1">
      <alignment vertical="top"/>
    </xf>
    <xf numFmtId="0" fontId="10" fillId="0" borderId="0" xfId="0" applyNumberFormat="1" applyFont="1" applyFill="1" applyAlignment="1">
      <alignment vertical="top"/>
    </xf>
    <xf numFmtId="0" fontId="10" fillId="0" borderId="0" xfId="0" applyNumberFormat="1" applyFont="1" applyFill="1" applyAlignment="1" applyProtection="1">
      <alignment vertical="top"/>
    </xf>
    <xf numFmtId="166" fontId="11" fillId="0" borderId="0" xfId="0" applyNumberFormat="1" applyFont="1" applyFill="1" applyAlignment="1" applyProtection="1">
      <alignment horizontal="center"/>
    </xf>
    <xf numFmtId="37" fontId="11" fillId="0" borderId="0" xfId="0" applyNumberFormat="1" applyFont="1" applyFill="1" applyAlignment="1" applyProtection="1">
      <alignment horizontal="center"/>
    </xf>
    <xf numFmtId="168" fontId="10" fillId="0" borderId="0" xfId="0" applyNumberFormat="1" applyFont="1" applyFill="1" applyAlignment="1"/>
    <xf numFmtId="0" fontId="11" fillId="0" borderId="0" xfId="0" quotePrefix="1" applyNumberFormat="1" applyFont="1" applyFill="1" applyAlignment="1">
      <alignment horizontal="center" vertical="top"/>
    </xf>
    <xf numFmtId="0" fontId="11" fillId="0" borderId="0" xfId="0" applyFont="1" applyFill="1" applyAlignment="1"/>
    <xf numFmtId="168" fontId="11" fillId="0" borderId="0" xfId="0" quotePrefix="1" applyNumberFormat="1" applyFont="1" applyFill="1" applyAlignment="1">
      <alignment horizontal="center" vertical="center" wrapText="1"/>
    </xf>
    <xf numFmtId="0" fontId="11" fillId="0" borderId="0" xfId="0" applyFont="1" applyFill="1" applyAlignment="1">
      <alignment vertical="top"/>
    </xf>
    <xf numFmtId="0" fontId="10" fillId="0" borderId="0" xfId="0" quotePrefix="1" applyFont="1" applyFill="1" applyAlignment="1">
      <alignment horizontal="center" vertical="top"/>
    </xf>
    <xf numFmtId="166" fontId="10" fillId="0" borderId="0" xfId="1" applyNumberFormat="1" applyFont="1" applyFill="1" applyAlignment="1">
      <alignment vertical="top"/>
    </xf>
    <xf numFmtId="41" fontId="10" fillId="0" borderId="0" xfId="0" applyNumberFormat="1" applyFont="1" applyFill="1" applyAlignment="1">
      <alignment vertical="top"/>
    </xf>
    <xf numFmtId="166" fontId="10" fillId="0" borderId="0" xfId="0" applyNumberFormat="1" applyFont="1" applyFill="1" applyAlignment="1">
      <alignment vertical="top"/>
    </xf>
    <xf numFmtId="166" fontId="10" fillId="0" borderId="2" xfId="1" applyNumberFormat="1" applyFont="1" applyFill="1" applyBorder="1" applyAlignment="1">
      <alignment vertical="top"/>
    </xf>
    <xf numFmtId="0" fontId="12" fillId="0" borderId="0" xfId="0" applyFont="1" applyFill="1" applyAlignment="1">
      <alignment vertical="top"/>
    </xf>
    <xf numFmtId="0" fontId="10" fillId="0" borderId="0" xfId="0" applyFont="1" applyFill="1" applyAlignment="1">
      <alignment horizontal="center" vertical="top"/>
    </xf>
    <xf numFmtId="0" fontId="10" fillId="0" borderId="0" xfId="0" applyFont="1" applyFill="1" applyAlignment="1" applyProtection="1">
      <alignment horizontal="left"/>
      <protection locked="0"/>
    </xf>
    <xf numFmtId="41" fontId="10" fillId="0" borderId="4" xfId="0" applyNumberFormat="1" applyFont="1" applyFill="1" applyBorder="1" applyAlignment="1">
      <alignment vertical="top"/>
    </xf>
    <xf numFmtId="0" fontId="10" fillId="0" borderId="0" xfId="0" applyFont="1" applyFill="1" applyAlignment="1">
      <alignment horizontal="left" vertical="top" indent="1"/>
    </xf>
    <xf numFmtId="166" fontId="10" fillId="0" borderId="4" xfId="1" applyNumberFormat="1" applyFont="1" applyFill="1" applyBorder="1" applyAlignment="1">
      <alignment vertical="top"/>
    </xf>
    <xf numFmtId="0" fontId="10" fillId="0" borderId="0" xfId="0" applyNumberFormat="1" applyFont="1" applyFill="1" applyAlignment="1" applyProtection="1">
      <alignment horizontal="left" vertical="top"/>
    </xf>
    <xf numFmtId="41" fontId="10" fillId="0" borderId="12" xfId="0" applyNumberFormat="1" applyFont="1" applyFill="1" applyBorder="1" applyAlignment="1">
      <alignment vertical="top"/>
    </xf>
    <xf numFmtId="41" fontId="10" fillId="0" borderId="2" xfId="0" applyNumberFormat="1" applyFont="1" applyFill="1" applyBorder="1" applyAlignment="1">
      <alignment vertical="top"/>
    </xf>
    <xf numFmtId="41" fontId="10" fillId="0" borderId="7" xfId="0" applyNumberFormat="1" applyFont="1" applyFill="1" applyBorder="1" applyAlignment="1">
      <alignment vertical="top"/>
    </xf>
    <xf numFmtId="43" fontId="10" fillId="0" borderId="0" xfId="0" applyNumberFormat="1" applyFont="1" applyFill="1" applyAlignment="1">
      <alignment vertical="top"/>
    </xf>
    <xf numFmtId="41" fontId="10" fillId="0" borderId="6" xfId="0" applyNumberFormat="1" applyFont="1" applyFill="1" applyBorder="1" applyAlignment="1">
      <alignment vertical="top"/>
    </xf>
    <xf numFmtId="0" fontId="11" fillId="0" borderId="0" xfId="0" applyFont="1" applyFill="1"/>
    <xf numFmtId="174" fontId="10" fillId="0" borderId="6" xfId="0" applyNumberFormat="1" applyFont="1" applyFill="1" applyBorder="1" applyAlignment="1">
      <alignment vertical="top"/>
    </xf>
    <xf numFmtId="0" fontId="11" fillId="0" borderId="0" xfId="0" applyFont="1" applyFill="1" applyBorder="1" applyAlignment="1" applyProtection="1">
      <protection locked="0"/>
    </xf>
    <xf numFmtId="0" fontId="11" fillId="0" borderId="0" xfId="0" applyFont="1" applyFill="1" applyBorder="1" applyAlignment="1" applyProtection="1">
      <alignment horizontal="center"/>
      <protection locked="0"/>
    </xf>
    <xf numFmtId="0" fontId="11" fillId="0" borderId="0" xfId="0" applyFont="1" applyFill="1" applyAlignment="1" applyProtection="1">
      <alignment horizontal="center"/>
      <protection locked="0"/>
    </xf>
    <xf numFmtId="0" fontId="11" fillId="0" borderId="0" xfId="0" applyNumberFormat="1" applyFont="1" applyFill="1" applyAlignment="1" applyProtection="1">
      <alignment horizontal="center"/>
      <protection locked="0"/>
    </xf>
    <xf numFmtId="166" fontId="10" fillId="0" borderId="0" xfId="0" applyNumberFormat="1" applyFont="1" applyFill="1"/>
    <xf numFmtId="0" fontId="10" fillId="0" borderId="0" xfId="0" applyFont="1" applyFill="1" applyAlignment="1" applyProtection="1">
      <alignment horizontal="center" vertical="top"/>
      <protection locked="0"/>
    </xf>
    <xf numFmtId="0" fontId="11" fillId="0" borderId="0" xfId="0" applyFont="1" applyFill="1" applyAlignment="1" applyProtection="1">
      <alignment horizontal="center" vertical="top"/>
      <protection locked="0"/>
    </xf>
    <xf numFmtId="0" fontId="11" fillId="0" borderId="0" xfId="0" applyFont="1" applyFill="1" applyAlignment="1">
      <alignment horizontal="center" vertical="top"/>
    </xf>
    <xf numFmtId="41" fontId="12" fillId="0" borderId="0" xfId="0" applyNumberFormat="1" applyFont="1" applyFill="1" applyAlignment="1">
      <alignment vertical="top"/>
    </xf>
    <xf numFmtId="167" fontId="10" fillId="0" borderId="0" xfId="0" applyNumberFormat="1" applyFont="1" applyFill="1" applyAlignment="1">
      <alignment vertical="top"/>
    </xf>
    <xf numFmtId="10" fontId="10" fillId="0" borderId="0" xfId="2" applyNumberFormat="1" applyFont="1" applyFill="1" applyAlignment="1">
      <alignment vertical="top"/>
    </xf>
    <xf numFmtId="0" fontId="10" fillId="0" borderId="0" xfId="0" applyFont="1"/>
    <xf numFmtId="0" fontId="10" fillId="3" borderId="0" xfId="0" applyFont="1" applyFill="1" applyAlignment="1">
      <alignment vertical="top"/>
    </xf>
    <xf numFmtId="0" fontId="11" fillId="0" borderId="0" xfId="0" applyNumberFormat="1" applyFont="1" applyFill="1" applyAlignment="1" applyProtection="1">
      <alignment vertical="top"/>
    </xf>
    <xf numFmtId="0" fontId="11" fillId="0" borderId="0" xfId="0" applyNumberFormat="1" applyFont="1" applyFill="1" applyAlignment="1" applyProtection="1">
      <alignment horizontal="center" vertical="top"/>
    </xf>
    <xf numFmtId="0" fontId="10" fillId="0" borderId="0" xfId="0" applyNumberFormat="1" applyFont="1" applyFill="1" applyBorder="1" applyAlignment="1">
      <alignment vertical="top"/>
    </xf>
    <xf numFmtId="0" fontId="10" fillId="0" borderId="0" xfId="0" applyFont="1" applyFill="1" applyAlignment="1" applyProtection="1">
      <alignment vertical="top"/>
      <protection locked="0"/>
    </xf>
    <xf numFmtId="166" fontId="10" fillId="0" borderId="0" xfId="0" applyNumberFormat="1" applyFont="1" applyFill="1" applyBorder="1" applyAlignment="1">
      <alignment vertical="top"/>
    </xf>
    <xf numFmtId="0" fontId="11" fillId="0" borderId="0" xfId="0" applyFont="1" applyFill="1" applyBorder="1" applyAlignment="1">
      <alignment horizontal="center" vertical="top"/>
    </xf>
    <xf numFmtId="0" fontId="11" fillId="0" borderId="0" xfId="0" applyNumberFormat="1" applyFont="1" applyFill="1" applyAlignment="1">
      <alignment vertical="top"/>
    </xf>
    <xf numFmtId="0" fontId="11" fillId="0" borderId="0" xfId="0" applyFont="1" applyFill="1" applyAlignment="1">
      <alignment horizontal="left" vertical="top"/>
    </xf>
    <xf numFmtId="0" fontId="10" fillId="0" borderId="0" xfId="0" applyFont="1" applyFill="1" applyBorder="1" applyAlignment="1">
      <alignment vertical="top"/>
    </xf>
    <xf numFmtId="0" fontId="11" fillId="0" borderId="0" xfId="0" quotePrefix="1" applyFont="1" applyFill="1" applyBorder="1" applyAlignment="1">
      <alignment horizontal="left" vertical="top"/>
    </xf>
    <xf numFmtId="0" fontId="11" fillId="0" borderId="0" xfId="0" applyFont="1" applyFill="1" applyBorder="1" applyAlignment="1">
      <alignment vertical="top"/>
    </xf>
    <xf numFmtId="0" fontId="11" fillId="0" borderId="0" xfId="0" quotePrefix="1" applyFont="1" applyFill="1" applyAlignment="1">
      <alignment vertical="top"/>
    </xf>
    <xf numFmtId="166" fontId="10" fillId="0" borderId="0" xfId="0" applyNumberFormat="1" applyFont="1" applyFill="1" applyBorder="1" applyAlignment="1" applyProtection="1">
      <alignment vertical="top"/>
    </xf>
    <xf numFmtId="0" fontId="10" fillId="0" borderId="0" xfId="0" applyFont="1" applyFill="1" applyAlignment="1">
      <alignment vertical="top" wrapText="1"/>
    </xf>
    <xf numFmtId="166" fontId="10" fillId="0" borderId="7" xfId="0" applyNumberFormat="1" applyFont="1" applyFill="1" applyBorder="1" applyAlignment="1" applyProtection="1">
      <alignment vertical="top"/>
    </xf>
    <xf numFmtId="166" fontId="11" fillId="0" borderId="0" xfId="0" applyNumberFormat="1" applyFont="1" applyFill="1" applyAlignment="1">
      <alignment vertical="top"/>
    </xf>
    <xf numFmtId="49" fontId="15" fillId="0" borderId="0" xfId="0" applyNumberFormat="1" applyFont="1" applyFill="1" applyAlignment="1">
      <alignment vertical="top"/>
    </xf>
    <xf numFmtId="0" fontId="10" fillId="0" borderId="0" xfId="0" applyFont="1" applyFill="1" applyAlignment="1">
      <alignment horizontal="left" vertical="top"/>
    </xf>
    <xf numFmtId="0" fontId="10" fillId="2" borderId="0" xfId="0" applyFont="1" applyFill="1" applyAlignment="1">
      <alignment vertical="top"/>
    </xf>
    <xf numFmtId="0" fontId="10" fillId="2" borderId="0" xfId="0" applyFont="1" applyFill="1" applyAlignment="1">
      <alignment vertical="top" wrapText="1"/>
    </xf>
    <xf numFmtId="0" fontId="10" fillId="0" borderId="0" xfId="0" applyFont="1" applyFill="1" applyAlignment="1" applyProtection="1">
      <protection locked="0"/>
    </xf>
    <xf numFmtId="0" fontId="11" fillId="0" borderId="0" xfId="0" applyFont="1" applyFill="1" applyAlignment="1">
      <alignment horizontal="center" vertical="top"/>
    </xf>
    <xf numFmtId="0" fontId="15" fillId="0" borderId="0" xfId="0" applyFont="1" applyFill="1"/>
    <xf numFmtId="166" fontId="10" fillId="0" borderId="0" xfId="1" applyNumberFormat="1" applyFont="1" applyFill="1" applyBorder="1" applyAlignment="1">
      <alignment vertical="top"/>
    </xf>
    <xf numFmtId="0" fontId="10" fillId="0" borderId="0" xfId="0" applyFont="1" applyAlignment="1">
      <alignment vertical="top"/>
    </xf>
    <xf numFmtId="166" fontId="10" fillId="0" borderId="7" xfId="0" applyNumberFormat="1" applyFont="1" applyFill="1" applyBorder="1" applyAlignment="1">
      <alignment vertical="top"/>
    </xf>
    <xf numFmtId="166" fontId="10" fillId="0" borderId="7" xfId="1" applyNumberFormat="1" applyFont="1" applyFill="1" applyBorder="1" applyAlignment="1">
      <alignment vertical="top"/>
    </xf>
    <xf numFmtId="166" fontId="10" fillId="0" borderId="6" xfId="1" applyNumberFormat="1" applyFont="1" applyFill="1" applyBorder="1" applyAlignment="1">
      <alignment vertical="top"/>
    </xf>
    <xf numFmtId="0" fontId="15" fillId="0" borderId="0" xfId="0" applyFont="1" applyFill="1" applyAlignment="1">
      <alignment vertical="top" wrapText="1"/>
    </xf>
    <xf numFmtId="41" fontId="11" fillId="0" borderId="0" xfId="0" applyNumberFormat="1" applyFont="1" applyFill="1" applyAlignment="1">
      <alignment vertical="top"/>
    </xf>
    <xf numFmtId="0" fontId="10" fillId="0" borderId="0" xfId="0" applyFont="1" applyFill="1" applyAlignment="1"/>
    <xf numFmtId="0" fontId="11" fillId="0" borderId="0" xfId="0" applyNumberFormat="1" applyFont="1" applyFill="1" applyAlignment="1"/>
    <xf numFmtId="166" fontId="11" fillId="0" borderId="0" xfId="0" applyNumberFormat="1" applyFont="1" applyFill="1" applyBorder="1" applyAlignment="1">
      <alignment vertical="top"/>
    </xf>
    <xf numFmtId="0" fontId="10" fillId="0" borderId="0" xfId="0" applyNumberFormat="1" applyFont="1" applyFill="1" applyBorder="1" applyAlignment="1" applyProtection="1"/>
    <xf numFmtId="0" fontId="10" fillId="0" borderId="0" xfId="0" applyFont="1" applyFill="1" applyProtection="1"/>
    <xf numFmtId="37" fontId="10" fillId="0" borderId="0" xfId="0" applyNumberFormat="1" applyFont="1" applyFill="1" applyAlignment="1" applyProtection="1">
      <alignment vertical="top"/>
    </xf>
    <xf numFmtId="0" fontId="10" fillId="0" borderId="0" xfId="0" applyFont="1" applyFill="1" applyAlignment="1" applyProtection="1">
      <alignment vertical="top"/>
    </xf>
    <xf numFmtId="0" fontId="11" fillId="0" borderId="0" xfId="0" applyFont="1" applyFill="1" applyProtection="1"/>
    <xf numFmtId="0" fontId="10" fillId="0" borderId="0" xfId="0" applyFont="1" applyFill="1" applyBorder="1" applyProtection="1"/>
    <xf numFmtId="0" fontId="10" fillId="0" borderId="0" xfId="0" applyFont="1" applyFill="1" applyAlignment="1">
      <alignment vertical="top"/>
    </xf>
    <xf numFmtId="0" fontId="10" fillId="0" borderId="0" xfId="0" applyFont="1" applyFill="1" applyAlignment="1">
      <alignment horizontal="left" indent="1"/>
    </xf>
    <xf numFmtId="41" fontId="10" fillId="0" borderId="0" xfId="0" applyNumberFormat="1" applyFont="1" applyFill="1" applyBorder="1" applyAlignment="1">
      <alignment vertical="top"/>
    </xf>
    <xf numFmtId="0" fontId="11" fillId="0" borderId="0" xfId="0" applyFont="1" applyFill="1" applyAlignment="1">
      <alignment horizontal="left" indent="1"/>
    </xf>
    <xf numFmtId="0" fontId="11" fillId="0" borderId="0" xfId="0" applyFont="1" applyFill="1" applyAlignment="1">
      <alignment horizontal="left"/>
    </xf>
    <xf numFmtId="0" fontId="13" fillId="0" borderId="0" xfId="0" applyFont="1" applyFill="1" applyBorder="1" applyAlignment="1"/>
    <xf numFmtId="0" fontId="11" fillId="0" borderId="0" xfId="0" applyNumberFormat="1" applyFont="1" applyFill="1" applyBorder="1" applyAlignment="1">
      <alignment horizontal="left" vertical="top"/>
    </xf>
    <xf numFmtId="0" fontId="10" fillId="0" borderId="0" xfId="0" applyFont="1" applyFill="1" applyBorder="1" applyAlignment="1">
      <alignment horizontal="justify" vertical="top"/>
    </xf>
    <xf numFmtId="0" fontId="13" fillId="0" borderId="0" xfId="0" quotePrefix="1" applyFont="1" applyFill="1" applyBorder="1" applyAlignment="1"/>
    <xf numFmtId="15" fontId="11" fillId="0" borderId="0" xfId="0" quotePrefix="1" applyNumberFormat="1" applyFont="1" applyFill="1" applyAlignment="1">
      <alignment vertical="center"/>
    </xf>
    <xf numFmtId="166" fontId="11" fillId="0" borderId="0" xfId="0" applyNumberFormat="1" applyFont="1" applyFill="1" applyAlignment="1">
      <alignment horizontal="center" vertical="top"/>
    </xf>
    <xf numFmtId="41" fontId="11" fillId="0" borderId="2" xfId="0" applyNumberFormat="1" applyFont="1" applyFill="1" applyBorder="1" applyAlignment="1">
      <alignment vertical="top"/>
    </xf>
    <xf numFmtId="41" fontId="11" fillId="0" borderId="7" xfId="0" applyNumberFormat="1" applyFont="1" applyFill="1" applyBorder="1" applyAlignment="1">
      <alignment vertical="top"/>
    </xf>
    <xf numFmtId="166" fontId="11" fillId="0" borderId="0" xfId="0" quotePrefix="1" applyNumberFormat="1" applyFont="1" applyFill="1" applyAlignment="1">
      <alignment horizontal="center" vertical="top"/>
    </xf>
    <xf numFmtId="166" fontId="10" fillId="0" borderId="0" xfId="0" applyNumberFormat="1" applyFont="1" applyFill="1" applyBorder="1"/>
    <xf numFmtId="169" fontId="10" fillId="0" borderId="0" xfId="0" quotePrefix="1" applyNumberFormat="1" applyFont="1" applyFill="1" applyBorder="1" applyAlignment="1" applyProtection="1">
      <alignment horizontal="center" vertical="top"/>
    </xf>
    <xf numFmtId="41" fontId="10" fillId="0" borderId="7" xfId="0" applyNumberFormat="1" applyFont="1" applyFill="1" applyBorder="1" applyAlignment="1">
      <alignment horizontal="center" vertical="top"/>
    </xf>
    <xf numFmtId="37" fontId="11" fillId="0" borderId="0" xfId="0" applyNumberFormat="1" applyFont="1" applyFill="1" applyAlignment="1">
      <alignment vertical="top"/>
    </xf>
    <xf numFmtId="0" fontId="10" fillId="0" borderId="0" xfId="0" applyFont="1" applyBorder="1" applyAlignment="1">
      <alignment vertical="top"/>
    </xf>
    <xf numFmtId="0" fontId="11" fillId="0" borderId="0" xfId="0" applyFont="1" applyAlignment="1">
      <alignment vertical="top"/>
    </xf>
    <xf numFmtId="0" fontId="10" fillId="0" borderId="0" xfId="0" applyFont="1" applyFill="1" applyAlignment="1" applyProtection="1">
      <alignment horizontal="justify" vertical="top"/>
      <protection locked="0"/>
    </xf>
    <xf numFmtId="170" fontId="11" fillId="0" borderId="0" xfId="0" quotePrefix="1" applyNumberFormat="1" applyFont="1" applyFill="1" applyBorder="1" applyAlignment="1">
      <alignment horizontal="left" vertical="top"/>
    </xf>
    <xf numFmtId="0" fontId="11" fillId="0" borderId="0" xfId="0" quotePrefix="1" applyNumberFormat="1" applyFont="1" applyFill="1" applyBorder="1" applyAlignment="1">
      <alignment vertical="top"/>
    </xf>
    <xf numFmtId="2" fontId="10" fillId="0" borderId="0" xfId="1" applyNumberFormat="1" applyFont="1" applyFill="1" applyBorder="1" applyAlignment="1">
      <alignment vertical="top"/>
    </xf>
    <xf numFmtId="0" fontId="10" fillId="0" borderId="0" xfId="0" applyNumberFormat="1" applyFont="1" applyFill="1" applyAlignment="1" applyProtection="1">
      <alignment vertical="top"/>
      <protection locked="0"/>
    </xf>
    <xf numFmtId="0" fontId="11" fillId="0" borderId="0" xfId="0" applyNumberFormat="1" applyFont="1" applyFill="1" applyAlignment="1">
      <alignment horizontal="center" vertical="top"/>
    </xf>
    <xf numFmtId="166" fontId="10" fillId="0" borderId="0" xfId="0" quotePrefix="1" applyNumberFormat="1" applyFont="1" applyFill="1" applyBorder="1" applyAlignment="1">
      <alignment horizontal="center" vertical="top"/>
    </xf>
    <xf numFmtId="166" fontId="10" fillId="0" borderId="2" xfId="0" applyNumberFormat="1" applyFont="1" applyFill="1" applyBorder="1" applyAlignment="1">
      <alignment vertical="top"/>
    </xf>
    <xf numFmtId="37" fontId="10" fillId="0" borderId="0" xfId="0" applyNumberFormat="1" applyFont="1" applyFill="1" applyAlignment="1">
      <alignment vertical="top"/>
    </xf>
    <xf numFmtId="166" fontId="10" fillId="0" borderId="3" xfId="0" applyNumberFormat="1" applyFont="1" applyFill="1" applyBorder="1" applyAlignment="1">
      <alignment vertical="top"/>
    </xf>
    <xf numFmtId="166" fontId="10" fillId="0" borderId="3" xfId="1" applyNumberFormat="1" applyFont="1" applyFill="1" applyBorder="1" applyAlignment="1">
      <alignment vertical="top"/>
    </xf>
    <xf numFmtId="166" fontId="10" fillId="0" borderId="4" xfId="0" applyNumberFormat="1" applyFont="1" applyFill="1" applyBorder="1" applyAlignment="1">
      <alignment vertical="top"/>
    </xf>
    <xf numFmtId="166" fontId="10" fillId="0" borderId="8" xfId="0" applyNumberFormat="1" applyFont="1" applyFill="1" applyBorder="1" applyAlignment="1">
      <alignment vertical="top"/>
    </xf>
    <xf numFmtId="166" fontId="10" fillId="0" borderId="8" xfId="0" applyNumberFormat="1" applyFont="1" applyFill="1" applyBorder="1" applyAlignment="1">
      <alignment horizontal="center" vertical="top"/>
    </xf>
    <xf numFmtId="166" fontId="10" fillId="0" borderId="13" xfId="0" applyNumberFormat="1" applyFont="1" applyFill="1" applyBorder="1" applyAlignment="1">
      <alignment vertical="top"/>
    </xf>
    <xf numFmtId="43" fontId="10" fillId="0" borderId="0" xfId="0" applyNumberFormat="1" applyFont="1" applyFill="1" applyBorder="1" applyAlignment="1">
      <alignment vertical="top"/>
    </xf>
    <xf numFmtId="0" fontId="11" fillId="0" borderId="0" xfId="0" applyFont="1" applyFill="1" applyBorder="1" applyAlignment="1" applyProtection="1">
      <alignment horizontal="left" indent="2"/>
    </xf>
    <xf numFmtId="0" fontId="10" fillId="0" borderId="0" xfId="0" applyFont="1" applyFill="1" applyBorder="1" applyAlignment="1" applyProtection="1">
      <alignment horizontal="left" indent="5"/>
    </xf>
    <xf numFmtId="0" fontId="11" fillId="0" borderId="0" xfId="0" quotePrefix="1" applyNumberFormat="1" applyFont="1" applyFill="1" applyAlignment="1" applyProtection="1">
      <alignment horizontal="center" vertical="top"/>
    </xf>
    <xf numFmtId="0" fontId="10" fillId="0" borderId="0" xfId="0" quotePrefix="1" applyNumberFormat="1" applyFont="1" applyFill="1" applyAlignment="1" applyProtection="1">
      <alignment horizontal="center" vertical="top"/>
    </xf>
    <xf numFmtId="37" fontId="11" fillId="0" borderId="0" xfId="0" applyNumberFormat="1" applyFont="1" applyFill="1" applyAlignment="1" applyProtection="1">
      <alignment vertical="top"/>
    </xf>
    <xf numFmtId="0" fontId="11" fillId="0" borderId="0" xfId="0" applyNumberFormat="1" applyFont="1" applyFill="1" applyBorder="1" applyAlignment="1">
      <alignment vertical="top"/>
    </xf>
    <xf numFmtId="0" fontId="10" fillId="0" borderId="0" xfId="0" applyNumberFormat="1" applyFont="1" applyFill="1" applyAlignment="1" applyProtection="1">
      <alignment horizontal="center" vertical="top"/>
    </xf>
    <xf numFmtId="0" fontId="19" fillId="0" borderId="0" xfId="0" applyFont="1" applyFill="1" applyAlignment="1"/>
    <xf numFmtId="0" fontId="11" fillId="0" borderId="0" xfId="0" applyFont="1" applyFill="1" applyAlignment="1">
      <alignment horizontal="left" indent="2"/>
    </xf>
    <xf numFmtId="0" fontId="10" fillId="2" borderId="0" xfId="0" applyNumberFormat="1" applyFont="1" applyFill="1" applyBorder="1" applyAlignment="1"/>
    <xf numFmtId="0" fontId="10" fillId="2" borderId="0" xfId="0" applyFont="1" applyFill="1" applyAlignment="1">
      <alignment horizontal="left" indent="1"/>
    </xf>
    <xf numFmtId="0" fontId="10" fillId="2" borderId="0" xfId="0" quotePrefix="1" applyNumberFormat="1" applyFont="1" applyFill="1" applyBorder="1" applyAlignment="1">
      <alignment horizontal="left" indent="1"/>
    </xf>
    <xf numFmtId="0" fontId="10" fillId="2" borderId="0" xfId="0" applyFont="1" applyFill="1" applyBorder="1" applyAlignment="1">
      <alignment vertical="top" wrapText="1"/>
    </xf>
    <xf numFmtId="166" fontId="11" fillId="0" borderId="0" xfId="0" applyNumberFormat="1" applyFont="1" applyFill="1" applyBorder="1" applyAlignment="1" applyProtection="1">
      <alignment vertical="top"/>
    </xf>
    <xf numFmtId="166" fontId="11" fillId="0" borderId="0" xfId="0" applyNumberFormat="1" applyFont="1" applyFill="1" applyBorder="1" applyAlignment="1" applyProtection="1">
      <alignment horizontal="center" vertical="top"/>
    </xf>
    <xf numFmtId="166" fontId="11" fillId="0" borderId="0" xfId="0" applyNumberFormat="1" applyFont="1" applyFill="1" applyBorder="1" applyAlignment="1">
      <alignment horizontal="center" vertical="top"/>
    </xf>
    <xf numFmtId="166" fontId="10" fillId="0" borderId="0" xfId="0" applyNumberFormat="1" applyFont="1" applyFill="1" applyBorder="1" applyAlignment="1" applyProtection="1">
      <alignment horizontal="center" vertical="top"/>
    </xf>
    <xf numFmtId="0" fontId="15" fillId="0" borderId="0" xfId="0" applyFont="1" applyFill="1" applyAlignment="1"/>
    <xf numFmtId="168" fontId="16" fillId="0" borderId="0" xfId="0" quotePrefix="1" applyNumberFormat="1" applyFont="1" applyFill="1" applyAlignment="1">
      <alignment horizontal="center" vertical="center" wrapText="1"/>
    </xf>
    <xf numFmtId="37" fontId="10" fillId="0" borderId="0" xfId="0" applyNumberFormat="1" applyFont="1" applyFill="1" applyBorder="1" applyAlignment="1" applyProtection="1"/>
    <xf numFmtId="37" fontId="10" fillId="0" borderId="0" xfId="0" applyNumberFormat="1" applyFont="1" applyFill="1" applyBorder="1" applyAlignment="1" applyProtection="1">
      <alignment horizontal="left"/>
    </xf>
    <xf numFmtId="37" fontId="10" fillId="0" borderId="0" xfId="0" applyNumberFormat="1" applyFont="1" applyFill="1" applyAlignment="1" applyProtection="1"/>
    <xf numFmtId="0" fontId="18" fillId="0" borderId="0" xfId="0" applyFont="1" applyFill="1"/>
    <xf numFmtId="0" fontId="15" fillId="0" borderId="0" xfId="0" applyNumberFormat="1" applyFont="1" applyFill="1" applyAlignment="1" applyProtection="1">
      <alignment horizontal="left" indent="1"/>
      <protection locked="0"/>
    </xf>
    <xf numFmtId="166" fontId="10" fillId="0" borderId="0" xfId="0" applyNumberFormat="1" applyFont="1" applyFill="1" applyBorder="1" applyAlignment="1" applyProtection="1">
      <alignment horizontal="center" vertical="top"/>
      <protection locked="0"/>
    </xf>
    <xf numFmtId="0" fontId="20" fillId="0" borderId="0" xfId="0" applyNumberFormat="1" applyFont="1" applyFill="1" applyBorder="1" applyAlignment="1" applyProtection="1">
      <alignment horizontal="left"/>
      <protection locked="0"/>
    </xf>
    <xf numFmtId="0" fontId="10" fillId="0" borderId="0" xfId="0" quotePrefix="1" applyNumberFormat="1" applyFont="1" applyFill="1" applyBorder="1" applyAlignment="1" applyProtection="1">
      <alignment horizontal="left" vertical="top" indent="1"/>
    </xf>
    <xf numFmtId="166" fontId="10" fillId="0" borderId="3" xfId="0" applyNumberFormat="1" applyFont="1" applyFill="1" applyBorder="1" applyAlignment="1" applyProtection="1">
      <alignment horizontal="center" vertical="top"/>
      <protection locked="0"/>
    </xf>
    <xf numFmtId="166" fontId="10" fillId="0" borderId="8" xfId="0" applyNumberFormat="1" applyFont="1" applyFill="1" applyBorder="1" applyAlignment="1" applyProtection="1">
      <alignment horizontal="center" vertical="top"/>
      <protection locked="0"/>
    </xf>
    <xf numFmtId="166" fontId="10" fillId="0" borderId="7" xfId="0" applyNumberFormat="1" applyFont="1" applyFill="1" applyBorder="1" applyAlignment="1" applyProtection="1">
      <alignment horizontal="center" vertical="top"/>
      <protection locked="0"/>
    </xf>
    <xf numFmtId="0" fontId="11" fillId="0" borderId="0" xfId="0" applyFont="1" applyAlignment="1" applyProtection="1">
      <alignment vertical="center"/>
    </xf>
    <xf numFmtId="0" fontId="11" fillId="0" borderId="0" xfId="0" applyFont="1" applyAlignment="1" applyProtection="1"/>
    <xf numFmtId="0" fontId="10" fillId="0" borderId="0" xfId="0" applyFont="1" applyFill="1" applyBorder="1" applyAlignment="1" applyProtection="1">
      <protection locked="0"/>
    </xf>
    <xf numFmtId="0" fontId="21" fillId="0" borderId="0" xfId="0" applyFont="1" applyFill="1" applyAlignment="1">
      <alignment vertical="top"/>
    </xf>
    <xf numFmtId="0" fontId="22" fillId="0" borderId="0" xfId="0" applyFont="1" applyFill="1" applyAlignment="1">
      <alignment vertical="top"/>
    </xf>
    <xf numFmtId="0" fontId="21" fillId="0" borderId="0" xfId="0" applyFont="1" applyFill="1" applyAlignment="1">
      <alignment horizontal="left" vertical="top"/>
    </xf>
    <xf numFmtId="166" fontId="22" fillId="0" borderId="0" xfId="0" applyNumberFormat="1" applyFont="1" applyFill="1" applyProtection="1">
      <protection locked="0"/>
    </xf>
    <xf numFmtId="0" fontId="22" fillId="2" borderId="0" xfId="0" applyFont="1" applyFill="1" applyAlignment="1">
      <alignment vertical="top"/>
    </xf>
    <xf numFmtId="0" fontId="22" fillId="0" borderId="0" xfId="0" applyFont="1" applyFill="1"/>
    <xf numFmtId="0" fontId="23" fillId="0" borderId="0" xfId="0" quotePrefix="1" applyFont="1" applyFill="1" applyAlignment="1">
      <alignment vertical="top"/>
    </xf>
    <xf numFmtId="166" fontId="22" fillId="0" borderId="0" xfId="1" applyNumberFormat="1" applyFont="1" applyFill="1" applyBorder="1" applyAlignment="1">
      <alignment vertical="top"/>
    </xf>
    <xf numFmtId="2" fontId="22" fillId="0" borderId="0" xfId="1" applyNumberFormat="1" applyFont="1" applyFill="1" applyBorder="1" applyAlignment="1">
      <alignment vertical="top"/>
    </xf>
    <xf numFmtId="175" fontId="22" fillId="0" borderId="0" xfId="0" quotePrefix="1" applyNumberFormat="1" applyFont="1" applyFill="1" applyAlignment="1">
      <alignment vertical="top"/>
    </xf>
    <xf numFmtId="10" fontId="22" fillId="0" borderId="0" xfId="2" applyNumberFormat="1" applyFont="1" applyFill="1" applyBorder="1" applyAlignment="1">
      <alignment vertical="top"/>
    </xf>
    <xf numFmtId="43" fontId="22" fillId="0" borderId="0" xfId="1" applyFont="1" applyFill="1" applyBorder="1" applyAlignment="1">
      <alignment vertical="top"/>
    </xf>
    <xf numFmtId="10" fontId="21" fillId="0" borderId="0" xfId="2" applyNumberFormat="1" applyFont="1" applyFill="1" applyBorder="1" applyAlignment="1">
      <alignment vertical="top"/>
    </xf>
    <xf numFmtId="176" fontId="22" fillId="0" borderId="0" xfId="1" applyNumberFormat="1" applyFont="1" applyFill="1" applyBorder="1" applyAlignment="1">
      <alignment vertical="top"/>
    </xf>
    <xf numFmtId="176" fontId="22" fillId="0" borderId="0" xfId="0" applyNumberFormat="1" applyFont="1" applyFill="1" applyAlignment="1">
      <alignment vertical="top"/>
    </xf>
    <xf numFmtId="176" fontId="22" fillId="0" borderId="7" xfId="1" applyNumberFormat="1" applyFont="1" applyFill="1" applyBorder="1" applyAlignment="1">
      <alignment vertical="top"/>
    </xf>
    <xf numFmtId="176" fontId="22" fillId="0" borderId="6" xfId="1" applyNumberFormat="1" applyFont="1" applyFill="1" applyBorder="1" applyAlignment="1">
      <alignment vertical="top"/>
    </xf>
    <xf numFmtId="170" fontId="24" fillId="0" borderId="0" xfId="0" quotePrefix="1" applyNumberFormat="1" applyFont="1" applyFill="1" applyBorder="1" applyAlignment="1">
      <alignment horizontal="left" vertical="top"/>
    </xf>
    <xf numFmtId="0" fontId="25" fillId="0" borderId="0" xfId="0" applyFont="1" applyFill="1" applyAlignment="1">
      <alignment vertical="top"/>
    </xf>
    <xf numFmtId="0" fontId="24" fillId="0" borderId="0" xfId="0" quotePrefix="1" applyNumberFormat="1" applyFont="1" applyFill="1" applyBorder="1" applyAlignment="1">
      <alignment vertical="center"/>
    </xf>
    <xf numFmtId="0" fontId="24" fillId="0" borderId="9" xfId="0" quotePrefix="1" applyNumberFormat="1" applyFont="1" applyFill="1" applyBorder="1" applyAlignment="1">
      <alignment horizontal="center" vertical="center"/>
    </xf>
    <xf numFmtId="168" fontId="24"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pplyProtection="1">
      <alignment horizontal="center" vertical="center" wrapText="1"/>
    </xf>
    <xf numFmtId="0" fontId="21" fillId="0" borderId="0" xfId="0" applyFont="1" applyFill="1"/>
    <xf numFmtId="0" fontId="22" fillId="0" borderId="0" xfId="0" applyNumberFormat="1" applyFont="1" applyFill="1" applyBorder="1" applyAlignment="1" applyProtection="1"/>
    <xf numFmtId="0" fontId="25" fillId="0" borderId="0" xfId="0" applyFont="1" applyFill="1" applyBorder="1"/>
    <xf numFmtId="176" fontId="22" fillId="0" borderId="0" xfId="0" applyNumberFormat="1" applyFont="1" applyFill="1" applyAlignment="1" applyProtection="1">
      <protection locked="0"/>
    </xf>
    <xf numFmtId="0" fontId="25" fillId="0" borderId="0" xfId="0" applyNumberFormat="1" applyFont="1" applyFill="1" applyBorder="1" applyAlignment="1" applyProtection="1"/>
    <xf numFmtId="0" fontId="24" fillId="0" borderId="0" xfId="0" applyFont="1" applyFill="1" applyAlignment="1">
      <alignment vertical="top"/>
    </xf>
    <xf numFmtId="0" fontId="10" fillId="0" borderId="0" xfId="0" applyFont="1" applyFill="1" applyAlignment="1">
      <alignment horizontal="center" vertical="center"/>
    </xf>
    <xf numFmtId="0" fontId="27" fillId="0" borderId="0" xfId="0" applyFont="1"/>
    <xf numFmtId="166" fontId="27" fillId="0" borderId="0" xfId="0" applyNumberFormat="1" applyFont="1"/>
    <xf numFmtId="166" fontId="29" fillId="4" borderId="0" xfId="0" applyNumberFormat="1" applyFont="1" applyFill="1" applyAlignment="1">
      <alignment vertical="center"/>
    </xf>
    <xf numFmtId="166" fontId="29" fillId="4" borderId="0" xfId="0" applyNumberFormat="1" applyFont="1" applyFill="1"/>
    <xf numFmtId="166" fontId="29" fillId="4" borderId="0" xfId="0" applyNumberFormat="1" applyFont="1" applyFill="1" applyAlignment="1">
      <alignment horizontal="center"/>
    </xf>
    <xf numFmtId="166" fontId="27" fillId="0" borderId="0" xfId="0" quotePrefix="1" applyNumberFormat="1" applyFont="1"/>
    <xf numFmtId="166" fontId="27" fillId="0" borderId="0" xfId="0" quotePrefix="1" applyNumberFormat="1" applyFont="1" applyFill="1"/>
    <xf numFmtId="166" fontId="27" fillId="0" borderId="7" xfId="0" applyNumberFormat="1" applyFont="1" applyBorder="1"/>
    <xf numFmtId="0" fontId="24" fillId="0" borderId="1" xfId="0" applyNumberFormat="1" applyFont="1" applyFill="1" applyBorder="1" applyAlignment="1">
      <alignment horizontal="center" vertical="center" wrapText="1"/>
    </xf>
    <xf numFmtId="0" fontId="30" fillId="0" borderId="0" xfId="0" applyFont="1" applyFill="1" applyAlignment="1">
      <alignment vertical="top"/>
    </xf>
    <xf numFmtId="0" fontId="30" fillId="5" borderId="0" xfId="0" applyFont="1" applyFill="1" applyAlignment="1">
      <alignment vertical="top"/>
    </xf>
    <xf numFmtId="166" fontId="10" fillId="0" borderId="0" xfId="1" applyNumberFormat="1" applyFont="1" applyFill="1" applyBorder="1" applyAlignment="1">
      <alignment horizontal="justify" vertical="top" wrapText="1"/>
    </xf>
    <xf numFmtId="166" fontId="10" fillId="0" borderId="7" xfId="0" quotePrefix="1" applyNumberFormat="1" applyFont="1" applyFill="1" applyBorder="1" applyAlignment="1">
      <alignment horizontal="center" vertical="top"/>
    </xf>
    <xf numFmtId="43" fontId="10" fillId="0" borderId="0" xfId="1" applyFont="1" applyFill="1" applyAlignment="1">
      <alignment vertical="top"/>
    </xf>
    <xf numFmtId="0" fontId="10" fillId="0" borderId="0" xfId="0" applyFont="1" applyFill="1" applyAlignment="1"/>
    <xf numFmtId="0" fontId="14" fillId="0" borderId="0" xfId="0" applyFont="1" applyFill="1" applyAlignment="1">
      <alignment vertical="top"/>
    </xf>
    <xf numFmtId="0" fontId="11" fillId="0" borderId="0" xfId="0" applyFont="1" applyFill="1" applyAlignment="1">
      <alignment vertical="top"/>
    </xf>
    <xf numFmtId="0" fontId="10" fillId="0" borderId="0" xfId="0" applyFont="1" applyFill="1" applyAlignment="1">
      <alignment horizontal="justify" vertical="top"/>
    </xf>
    <xf numFmtId="0" fontId="10" fillId="0" borderId="0" xfId="0" applyFont="1" applyFill="1" applyAlignment="1">
      <alignment vertical="top" wrapText="1"/>
    </xf>
    <xf numFmtId="0" fontId="15" fillId="0" borderId="0" xfId="0" quotePrefix="1" applyNumberFormat="1" applyFont="1" applyFill="1" applyBorder="1" applyAlignment="1" applyProtection="1">
      <alignment vertical="top"/>
    </xf>
    <xf numFmtId="37" fontId="11" fillId="0" borderId="0" xfId="0" applyNumberFormat="1" applyFont="1" applyFill="1" applyAlignment="1" applyProtection="1">
      <alignment vertical="top"/>
    </xf>
    <xf numFmtId="0" fontId="10" fillId="0" borderId="0" xfId="0" applyFont="1" applyFill="1"/>
    <xf numFmtId="166" fontId="22" fillId="0" borderId="0" xfId="0" applyNumberFormat="1" applyFont="1" applyFill="1" applyAlignment="1">
      <alignment vertical="top"/>
    </xf>
    <xf numFmtId="0" fontId="22" fillId="0" borderId="0" xfId="0" applyFont="1" applyFill="1" applyAlignment="1">
      <alignment horizontal="left"/>
    </xf>
    <xf numFmtId="0" fontId="22" fillId="0" borderId="0" xfId="0" applyFont="1" applyFill="1" applyAlignment="1"/>
    <xf numFmtId="166" fontId="10" fillId="0" borderId="12" xfId="1" applyNumberFormat="1" applyFont="1" applyFill="1" applyBorder="1" applyAlignment="1">
      <alignment vertical="top"/>
    </xf>
    <xf numFmtId="166" fontId="10" fillId="0" borderId="13" xfId="1" applyNumberFormat="1" applyFont="1" applyFill="1" applyBorder="1" applyAlignment="1">
      <alignment vertical="top"/>
    </xf>
    <xf numFmtId="0" fontId="11" fillId="0" borderId="0" xfId="0" quotePrefix="1" applyFont="1" applyFill="1" applyAlignment="1">
      <alignment horizontal="left" vertical="top" wrapText="1"/>
    </xf>
    <xf numFmtId="0" fontId="11" fillId="0" borderId="0" xfId="0" applyNumberFormat="1" applyFont="1" applyFill="1" applyAlignment="1">
      <alignment horizontal="left" vertical="top" wrapText="1"/>
    </xf>
    <xf numFmtId="0" fontId="10" fillId="0" borderId="0" xfId="0" applyFont="1" applyFill="1" applyAlignment="1">
      <alignment wrapText="1"/>
    </xf>
    <xf numFmtId="170" fontId="11" fillId="0" borderId="0" xfId="0" quotePrefix="1" applyNumberFormat="1" applyFont="1" applyFill="1" applyAlignment="1">
      <alignment horizontal="left" wrapText="1"/>
    </xf>
    <xf numFmtId="0" fontId="11" fillId="0" borderId="0" xfId="0" quotePrefix="1" applyNumberFormat="1" applyFont="1" applyFill="1" applyAlignment="1">
      <alignment horizontal="left" wrapText="1"/>
    </xf>
    <xf numFmtId="0" fontId="11" fillId="0" borderId="0" xfId="0" applyNumberFormat="1" applyFont="1" applyFill="1" applyAlignment="1">
      <alignment horizontal="left" wrapText="1"/>
    </xf>
    <xf numFmtId="170" fontId="11" fillId="0" borderId="0" xfId="0" quotePrefix="1" applyNumberFormat="1" applyFont="1" applyFill="1" applyBorder="1" applyAlignment="1">
      <alignment horizontal="left" vertical="top" wrapText="1"/>
    </xf>
    <xf numFmtId="0" fontId="11" fillId="0" borderId="0" xfId="0" quotePrefix="1" applyFont="1" applyFill="1" applyBorder="1" applyAlignment="1">
      <alignment horizontal="left" vertical="top" wrapText="1"/>
    </xf>
    <xf numFmtId="0" fontId="10" fillId="0" borderId="0" xfId="0" applyFont="1" applyFill="1" applyBorder="1" applyAlignment="1">
      <alignment vertical="top" wrapText="1"/>
    </xf>
    <xf numFmtId="0" fontId="11" fillId="0" borderId="0" xfId="0" applyNumberFormat="1" applyFont="1" applyFill="1" applyBorder="1" applyAlignment="1">
      <alignment horizontal="left" wrapText="1"/>
    </xf>
    <xf numFmtId="0" fontId="11" fillId="0" borderId="0" xfId="0" quotePrefix="1" applyNumberFormat="1" applyFont="1" applyFill="1" applyAlignment="1">
      <alignment horizontal="left" vertical="top" wrapText="1"/>
    </xf>
    <xf numFmtId="170" fontId="11" fillId="0" borderId="0" xfId="0" quotePrefix="1" applyNumberFormat="1" applyFont="1" applyFill="1" applyAlignment="1">
      <alignment horizontal="left" vertical="top" wrapText="1"/>
    </xf>
    <xf numFmtId="0" fontId="10" fillId="0" borderId="0" xfId="0" applyNumberFormat="1" applyFont="1" applyFill="1" applyAlignment="1">
      <alignment wrapText="1"/>
    </xf>
    <xf numFmtId="1" fontId="11" fillId="0" borderId="0" xfId="0" quotePrefix="1" applyNumberFormat="1" applyFont="1" applyFill="1" applyAlignment="1">
      <alignment horizontal="left" vertical="top" wrapText="1"/>
    </xf>
    <xf numFmtId="166" fontId="10" fillId="0" borderId="0" xfId="1" applyNumberFormat="1" applyFont="1" applyFill="1" applyBorder="1" applyAlignment="1">
      <alignment vertical="top" wrapText="1"/>
    </xf>
    <xf numFmtId="0" fontId="10" fillId="0" borderId="0" xfId="0" quotePrefix="1" applyFont="1" applyFill="1" applyAlignment="1"/>
    <xf numFmtId="0" fontId="10" fillId="0" borderId="0" xfId="0" quotePrefix="1" applyFont="1" applyFill="1" applyAlignment="1">
      <alignment vertical="center"/>
    </xf>
    <xf numFmtId="0" fontId="11" fillId="0" borderId="0" xfId="0" applyFont="1" applyFill="1" applyAlignment="1">
      <alignment vertical="center"/>
    </xf>
    <xf numFmtId="0" fontId="11" fillId="0" borderId="0" xfId="0" quotePrefix="1" applyFont="1" applyFill="1" applyAlignment="1" applyProtection="1"/>
    <xf numFmtId="0" fontId="11" fillId="0" borderId="0" xfId="0" applyFont="1" applyFill="1" applyAlignment="1" applyProtection="1"/>
    <xf numFmtId="0" fontId="25" fillId="0" borderId="0" xfId="0" applyFont="1" applyFill="1" applyAlignment="1">
      <alignment vertical="top"/>
    </xf>
    <xf numFmtId="176" fontId="22" fillId="0" borderId="0" xfId="0" applyNumberFormat="1" applyFont="1" applyFill="1" applyBorder="1" applyAlignment="1"/>
    <xf numFmtId="0" fontId="22" fillId="0" borderId="0" xfId="0" applyFont="1" applyFill="1"/>
    <xf numFmtId="166" fontId="22" fillId="0" borderId="0" xfId="0" applyNumberFormat="1" applyFont="1" applyFill="1" applyBorder="1" applyAlignment="1">
      <alignment vertical="top"/>
    </xf>
    <xf numFmtId="0" fontId="10" fillId="0" borderId="0" xfId="0" applyFont="1" applyFill="1" applyAlignment="1"/>
    <xf numFmtId="0" fontId="10" fillId="0" borderId="0" xfId="0" applyFont="1" applyFill="1" applyAlignment="1">
      <alignment vertical="top"/>
    </xf>
    <xf numFmtId="166" fontId="10" fillId="0" borderId="0" xfId="0" applyNumberFormat="1" applyFont="1" applyFill="1" applyAlignment="1">
      <alignment vertical="top"/>
    </xf>
    <xf numFmtId="0" fontId="22" fillId="0" borderId="0" xfId="0" applyFont="1" applyFill="1" applyAlignment="1">
      <alignment vertical="top"/>
    </xf>
    <xf numFmtId="0" fontId="11" fillId="0" borderId="0" xfId="0" quotePrefix="1" applyNumberFormat="1" applyFont="1" applyFill="1" applyAlignment="1">
      <alignment horizontal="center" vertical="center"/>
    </xf>
    <xf numFmtId="0" fontId="10" fillId="0" borderId="0" xfId="0" applyFont="1" applyFill="1" applyBorder="1" applyAlignment="1">
      <alignment vertical="top"/>
    </xf>
    <xf numFmtId="0" fontId="10" fillId="0" borderId="0" xfId="0" quotePrefix="1" applyFont="1" applyFill="1" applyAlignment="1">
      <alignment horizontal="center" vertical="top"/>
    </xf>
    <xf numFmtId="0" fontId="10" fillId="0" borderId="0" xfId="0" applyFont="1" applyFill="1" applyAlignment="1">
      <alignment vertical="top"/>
    </xf>
    <xf numFmtId="37" fontId="10" fillId="0" borderId="0" xfId="0" applyNumberFormat="1" applyFont="1" applyFill="1" applyBorder="1" applyAlignment="1" applyProtection="1">
      <alignment horizontal="left" indent="1"/>
    </xf>
    <xf numFmtId="0" fontId="10" fillId="0" borderId="0" xfId="0" applyNumberFormat="1" applyFont="1" applyFill="1" applyAlignment="1">
      <alignment horizontal="left" vertical="top" indent="1"/>
    </xf>
    <xf numFmtId="0" fontId="10" fillId="0" borderId="0" xfId="0" applyNumberFormat="1" applyFont="1" applyFill="1" applyAlignment="1">
      <alignment vertical="top"/>
    </xf>
    <xf numFmtId="0" fontId="10" fillId="0" borderId="0" xfId="0" applyFont="1" applyFill="1" applyBorder="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center" vertical="center"/>
    </xf>
    <xf numFmtId="0" fontId="11" fillId="0" borderId="0" xfId="0" applyFont="1" applyFill="1"/>
    <xf numFmtId="166" fontId="11" fillId="0" borderId="0" xfId="0" quotePrefix="1" applyNumberFormat="1" applyFont="1" applyFill="1" applyAlignment="1">
      <alignment horizontal="center"/>
    </xf>
    <xf numFmtId="0" fontId="10" fillId="0" borderId="0" xfId="0" applyFont="1" applyFill="1" applyAlignment="1">
      <alignment horizontal="justify" vertical="top" wrapText="1"/>
    </xf>
    <xf numFmtId="0" fontId="11" fillId="0" borderId="0" xfId="0" applyFont="1" applyFill="1" applyAlignment="1">
      <alignment horizontal="left" vertical="top" wrapText="1"/>
    </xf>
    <xf numFmtId="0" fontId="10" fillId="0" borderId="0" xfId="0" applyFont="1" applyFill="1" applyAlignment="1">
      <alignment horizontal="left" vertical="top"/>
    </xf>
    <xf numFmtId="0" fontId="24" fillId="0" borderId="0" xfId="0" applyNumberFormat="1" applyFont="1" applyFill="1" applyBorder="1" applyAlignment="1">
      <alignment horizontal="center" wrapText="1"/>
    </xf>
    <xf numFmtId="43" fontId="22" fillId="0" borderId="0" xfId="0" applyNumberFormat="1" applyFont="1" applyFill="1" applyBorder="1" applyAlignment="1">
      <alignment horizontal="left" vertical="top"/>
    </xf>
    <xf numFmtId="0" fontId="22" fillId="0" borderId="0" xfId="0" applyFont="1" applyFill="1" applyAlignment="1">
      <alignment horizontal="center" vertical="top"/>
    </xf>
    <xf numFmtId="171" fontId="22" fillId="0" borderId="6" xfId="0" applyNumberFormat="1" applyFont="1" applyFill="1" applyBorder="1" applyAlignment="1">
      <alignment vertical="top"/>
    </xf>
    <xf numFmtId="43" fontId="22" fillId="0" borderId="0" xfId="0" applyNumberFormat="1" applyFont="1" applyFill="1" applyBorder="1" applyAlignment="1">
      <alignment vertical="top"/>
    </xf>
    <xf numFmtId="166" fontId="22" fillId="0" borderId="0" xfId="0" applyNumberFormat="1" applyFont="1" applyFill="1" applyBorder="1" applyAlignment="1">
      <alignment horizontal="center" vertical="top"/>
    </xf>
    <xf numFmtId="176" fontId="22" fillId="0" borderId="0" xfId="0" applyNumberFormat="1" applyFont="1" applyFill="1" applyBorder="1" applyAlignment="1">
      <alignment vertical="top"/>
    </xf>
    <xf numFmtId="176" fontId="22" fillId="0" borderId="0" xfId="0" applyNumberFormat="1" applyFont="1" applyFill="1" applyAlignment="1" applyProtection="1">
      <alignment vertical="top"/>
      <protection locked="0"/>
    </xf>
    <xf numFmtId="176" fontId="22" fillId="0" borderId="3" xfId="0" applyNumberFormat="1" applyFont="1" applyFill="1" applyBorder="1" applyAlignment="1">
      <alignment vertical="top"/>
    </xf>
    <xf numFmtId="176" fontId="22" fillId="0" borderId="4" xfId="0" applyNumberFormat="1" applyFont="1" applyFill="1" applyBorder="1" applyAlignment="1">
      <alignment vertical="top"/>
    </xf>
    <xf numFmtId="176" fontId="22" fillId="0" borderId="12" xfId="0" applyNumberFormat="1" applyFont="1" applyFill="1" applyBorder="1" applyAlignment="1">
      <alignment vertical="top"/>
    </xf>
    <xf numFmtId="176" fontId="22" fillId="0" borderId="0" xfId="0" applyNumberFormat="1" applyFont="1" applyFill="1" applyBorder="1" applyAlignment="1" applyProtection="1">
      <alignment vertical="top"/>
      <protection locked="0"/>
    </xf>
    <xf numFmtId="176" fontId="22" fillId="0" borderId="7" xfId="0" applyNumberFormat="1" applyFont="1" applyFill="1" applyBorder="1" applyAlignment="1">
      <alignment vertical="top"/>
    </xf>
    <xf numFmtId="176" fontId="22" fillId="0" borderId="3" xfId="0" applyNumberFormat="1" applyFont="1" applyFill="1" applyBorder="1" applyAlignment="1" applyProtection="1">
      <alignment vertical="top"/>
      <protection locked="0"/>
    </xf>
    <xf numFmtId="176" fontId="22" fillId="0" borderId="12" xfId="0" applyNumberFormat="1" applyFont="1" applyFill="1" applyBorder="1" applyAlignment="1" applyProtection="1">
      <alignment vertical="top"/>
      <protection locked="0"/>
    </xf>
    <xf numFmtId="176" fontId="22" fillId="0" borderId="0" xfId="0" applyNumberFormat="1" applyFont="1" applyFill="1" applyBorder="1" applyAlignment="1" applyProtection="1">
      <alignment vertical="top"/>
    </xf>
    <xf numFmtId="176" fontId="22" fillId="0" borderId="7" xfId="0" applyNumberFormat="1" applyFont="1" applyFill="1" applyBorder="1" applyAlignment="1" applyProtection="1">
      <alignment vertical="top"/>
    </xf>
    <xf numFmtId="176" fontId="22" fillId="0" borderId="0" xfId="0" applyNumberFormat="1" applyFont="1" applyFill="1" applyBorder="1" applyAlignment="1" applyProtection="1">
      <protection locked="0"/>
    </xf>
    <xf numFmtId="176" fontId="22" fillId="2" borderId="0" xfId="0" applyNumberFormat="1" applyFont="1" applyFill="1" applyAlignment="1" applyProtection="1">
      <protection locked="0"/>
    </xf>
    <xf numFmtId="0" fontId="10" fillId="0" borderId="0" xfId="0" quotePrefix="1" applyFont="1" applyFill="1" applyBorder="1" applyAlignment="1">
      <alignment horizontal="justify" vertical="top" wrapText="1"/>
    </xf>
    <xf numFmtId="166" fontId="11" fillId="0" borderId="0" xfId="0" applyNumberFormat="1" applyFont="1" applyFill="1" applyAlignment="1" applyProtection="1">
      <alignment horizontal="center"/>
    </xf>
    <xf numFmtId="0" fontId="10" fillId="0" borderId="0" xfId="0" applyFont="1" applyFill="1" applyAlignment="1"/>
    <xf numFmtId="0" fontId="10" fillId="0" borderId="0" xfId="0" applyFont="1" applyFill="1" applyAlignment="1">
      <alignment vertical="top"/>
    </xf>
    <xf numFmtId="0" fontId="10" fillId="0" borderId="0" xfId="0" applyFont="1" applyFill="1" applyAlignment="1">
      <alignment horizontal="center"/>
    </xf>
    <xf numFmtId="0" fontId="10" fillId="0" borderId="0" xfId="0" applyFont="1" applyFill="1" applyBorder="1" applyAlignment="1">
      <alignment vertical="top"/>
    </xf>
    <xf numFmtId="0" fontId="11" fillId="0" borderId="0" xfId="0" applyFont="1" applyFill="1" applyAlignment="1">
      <alignment vertical="top"/>
    </xf>
    <xf numFmtId="0" fontId="22" fillId="0" borderId="0" xfId="0" applyFont="1" applyFill="1" applyAlignment="1">
      <alignment vertical="top"/>
    </xf>
    <xf numFmtId="0" fontId="11" fillId="0" borderId="0" xfId="0" applyFont="1" applyFill="1" applyAlignment="1">
      <alignment horizontal="center" vertical="top"/>
    </xf>
    <xf numFmtId="0" fontId="10" fillId="0" borderId="0" xfId="0" applyNumberFormat="1" applyFont="1" applyFill="1" applyAlignment="1">
      <alignment horizontal="left" vertical="top"/>
    </xf>
    <xf numFmtId="0" fontId="22" fillId="0" borderId="0" xfId="60" quotePrefix="1" applyFont="1" applyFill="1" applyAlignment="1" applyProtection="1">
      <alignment horizontal="left" vertical="top" indent="1"/>
    </xf>
    <xf numFmtId="0" fontId="21" fillId="0" borderId="0" xfId="0" quotePrefix="1" applyFont="1" applyFill="1" applyAlignment="1">
      <alignment horizontal="center" vertical="center"/>
    </xf>
    <xf numFmtId="0" fontId="21" fillId="0" borderId="0" xfId="0" quotePrefix="1" applyFont="1" applyFill="1" applyAlignment="1">
      <alignment vertical="center"/>
    </xf>
    <xf numFmtId="0" fontId="22" fillId="0" borderId="0" xfId="0" applyFont="1" applyFill="1" applyAlignment="1">
      <alignment horizontal="right" vertical="top" wrapText="1"/>
    </xf>
    <xf numFmtId="176" fontId="22" fillId="0" borderId="0" xfId="1" applyNumberFormat="1" applyFont="1" applyFill="1" applyAlignment="1" applyProtection="1">
      <protection locked="0"/>
    </xf>
    <xf numFmtId="176" fontId="22" fillId="0" borderId="13" xfId="0" applyNumberFormat="1" applyFont="1" applyFill="1" applyBorder="1" applyAlignment="1" applyProtection="1">
      <alignment vertical="top"/>
    </xf>
    <xf numFmtId="166" fontId="11" fillId="0" borderId="0" xfId="0" quotePrefix="1" applyNumberFormat="1" applyFont="1" applyFill="1" applyAlignment="1">
      <alignment horizontal="center"/>
    </xf>
    <xf numFmtId="0" fontId="11" fillId="0" borderId="0" xfId="0" applyFont="1" applyFill="1" applyAlignment="1"/>
    <xf numFmtId="166" fontId="11" fillId="0" borderId="0" xfId="0" applyNumberFormat="1" applyFont="1" applyFill="1" applyAlignment="1">
      <alignment horizontal="center"/>
    </xf>
    <xf numFmtId="0" fontId="49" fillId="0" borderId="0" xfId="0" applyFont="1"/>
    <xf numFmtId="0" fontId="49" fillId="0" borderId="0" xfId="0" quotePrefix="1" applyFont="1"/>
    <xf numFmtId="180" fontId="49" fillId="0" borderId="0" xfId="1" applyNumberFormat="1" applyFont="1"/>
    <xf numFmtId="166" fontId="49" fillId="0" borderId="0" xfId="1" applyNumberFormat="1" applyFont="1"/>
    <xf numFmtId="166" fontId="49" fillId="0" borderId="0" xfId="0" applyNumberFormat="1" applyFont="1"/>
    <xf numFmtId="166" fontId="27" fillId="0" borderId="0" xfId="0" applyNumberFormat="1" applyFont="1" applyFill="1"/>
    <xf numFmtId="0" fontId="27" fillId="0" borderId="0" xfId="0" applyFont="1" applyFill="1"/>
    <xf numFmtId="166" fontId="10" fillId="2" borderId="0" xfId="0" quotePrefix="1" applyNumberFormat="1" applyFont="1" applyFill="1" applyBorder="1" applyAlignment="1" applyProtection="1"/>
    <xf numFmtId="166" fontId="10" fillId="0" borderId="4" xfId="1" quotePrefix="1" applyNumberFormat="1" applyFont="1" applyFill="1" applyBorder="1" applyAlignment="1">
      <alignment vertical="top"/>
    </xf>
    <xf numFmtId="0" fontId="11" fillId="2" borderId="0" xfId="0" quotePrefix="1" applyNumberFormat="1" applyFont="1" applyFill="1" applyAlignment="1">
      <alignment horizontal="center" vertical="top"/>
    </xf>
    <xf numFmtId="0" fontId="10" fillId="2" borderId="0" xfId="0" applyFont="1" applyFill="1" applyAlignment="1">
      <alignment horizontal="center" vertical="top"/>
    </xf>
    <xf numFmtId="166" fontId="11" fillId="2" borderId="0" xfId="0" applyNumberFormat="1" applyFont="1" applyFill="1" applyAlignment="1" applyProtection="1">
      <alignment horizontal="center"/>
    </xf>
    <xf numFmtId="0" fontId="11" fillId="2" borderId="0" xfId="0" applyFont="1" applyFill="1" applyAlignment="1">
      <alignment horizontal="center" vertical="top"/>
    </xf>
    <xf numFmtId="166" fontId="10" fillId="0" borderId="0" xfId="0" applyNumberFormat="1" applyFont="1" applyFill="1" applyBorder="1" applyAlignment="1"/>
    <xf numFmtId="174" fontId="10" fillId="0" borderId="0" xfId="0" applyNumberFormat="1" applyFont="1" applyFill="1" applyBorder="1" applyAlignment="1">
      <alignment vertical="top"/>
    </xf>
    <xf numFmtId="0" fontId="50" fillId="0" borderId="26" xfId="0" quotePrefix="1" applyFont="1" applyBorder="1"/>
    <xf numFmtId="166" fontId="27" fillId="0" borderId="0" xfId="0" applyNumberFormat="1" applyFont="1" applyBorder="1" applyAlignment="1">
      <alignment horizontal="center"/>
    </xf>
    <xf numFmtId="0" fontId="13" fillId="0" borderId="0" xfId="0" applyNumberFormat="1" applyFont="1" applyFill="1" applyAlignment="1"/>
    <xf numFmtId="0" fontId="10" fillId="0" borderId="0" xfId="0" applyFont="1" applyFill="1" applyBorder="1" applyAlignment="1">
      <alignment horizontal="justify" vertical="top"/>
    </xf>
    <xf numFmtId="0" fontId="10" fillId="0" borderId="0" xfId="0" quotePrefix="1" applyFont="1" applyFill="1" applyBorder="1" applyAlignment="1">
      <alignment horizontal="justify" vertical="top" wrapText="1"/>
    </xf>
    <xf numFmtId="166" fontId="10" fillId="0" borderId="27" xfId="0" applyNumberFormat="1" applyFont="1" applyFill="1" applyBorder="1" applyAlignment="1">
      <alignment vertical="top"/>
    </xf>
    <xf numFmtId="41" fontId="10" fillId="0" borderId="30" xfId="0" applyNumberFormat="1" applyFont="1" applyFill="1" applyBorder="1" applyAlignment="1">
      <alignment vertical="top"/>
    </xf>
    <xf numFmtId="41" fontId="10" fillId="0" borderId="31" xfId="0" applyNumberFormat="1" applyFont="1" applyFill="1" applyBorder="1" applyAlignment="1">
      <alignment vertical="top"/>
    </xf>
    <xf numFmtId="0" fontId="21" fillId="0" borderId="24" xfId="0" applyFont="1" applyFill="1" applyBorder="1" applyAlignment="1">
      <alignment vertical="top"/>
    </xf>
    <xf numFmtId="0" fontId="21" fillId="0" borderId="32" xfId="0" applyFont="1" applyFill="1" applyBorder="1" applyAlignment="1">
      <alignment vertical="top"/>
    </xf>
    <xf numFmtId="0" fontId="21" fillId="0" borderId="33" xfId="0" applyFont="1" applyFill="1" applyBorder="1" applyAlignment="1">
      <alignment vertical="top"/>
    </xf>
    <xf numFmtId="166" fontId="22" fillId="0" borderId="34" xfId="1" applyNumberFormat="1" applyFont="1" applyFill="1" applyBorder="1" applyAlignment="1">
      <alignment vertical="top"/>
    </xf>
    <xf numFmtId="166" fontId="22" fillId="0" borderId="35" xfId="1" applyNumberFormat="1" applyFont="1" applyFill="1" applyBorder="1" applyAlignment="1">
      <alignment vertical="top"/>
    </xf>
    <xf numFmtId="166" fontId="22" fillId="0" borderId="36" xfId="1" applyNumberFormat="1" applyFont="1" applyFill="1" applyBorder="1" applyAlignment="1">
      <alignment vertical="top"/>
    </xf>
    <xf numFmtId="166" fontId="22" fillId="0" borderId="34" xfId="0" applyNumberFormat="1" applyFont="1" applyFill="1" applyBorder="1" applyAlignment="1">
      <alignment vertical="top"/>
    </xf>
    <xf numFmtId="166" fontId="22" fillId="0" borderId="35" xfId="0" applyNumberFormat="1" applyFont="1" applyFill="1" applyBorder="1" applyAlignment="1">
      <alignment vertical="top"/>
    </xf>
    <xf numFmtId="166" fontId="22" fillId="0" borderId="36" xfId="0" applyNumberFormat="1" applyFont="1" applyFill="1" applyBorder="1" applyAlignment="1">
      <alignment vertical="top"/>
    </xf>
    <xf numFmtId="171" fontId="22" fillId="0" borderId="35" xfId="0" applyNumberFormat="1" applyFont="1" applyFill="1" applyBorder="1" applyAlignment="1">
      <alignment vertical="top"/>
    </xf>
    <xf numFmtId="4" fontId="22" fillId="0" borderId="0" xfId="0" applyNumberFormat="1" applyFont="1" applyFill="1" applyAlignment="1">
      <alignment vertical="top"/>
    </xf>
    <xf numFmtId="166" fontId="10" fillId="0" borderId="29" xfId="0" applyNumberFormat="1" applyFont="1" applyFill="1" applyBorder="1" applyAlignment="1">
      <alignment vertical="top"/>
    </xf>
    <xf numFmtId="166" fontId="10" fillId="0" borderId="28" xfId="1" applyNumberFormat="1" applyFont="1" applyFill="1" applyBorder="1" applyAlignment="1">
      <alignment vertical="top"/>
    </xf>
    <xf numFmtId="41" fontId="21" fillId="0" borderId="29" xfId="0" applyNumberFormat="1" applyFont="1" applyFill="1" applyBorder="1" applyAlignment="1">
      <alignment vertical="top"/>
    </xf>
    <xf numFmtId="41" fontId="21" fillId="0" borderId="28" xfId="0" applyNumberFormat="1" applyFont="1" applyFill="1" applyBorder="1" applyAlignment="1">
      <alignment vertical="top"/>
    </xf>
    <xf numFmtId="0" fontId="46" fillId="0" borderId="0" xfId="0" quotePrefix="1" applyFont="1" applyFill="1" applyAlignment="1">
      <alignment vertical="top"/>
    </xf>
    <xf numFmtId="3" fontId="10" fillId="0" borderId="0" xfId="0" applyNumberFormat="1" applyFont="1" applyFill="1" applyAlignment="1">
      <alignment vertical="top"/>
    </xf>
    <xf numFmtId="166" fontId="10" fillId="0" borderId="7" xfId="0" applyNumberFormat="1" applyFont="1" applyFill="1" applyBorder="1" applyAlignment="1" applyProtection="1">
      <alignment vertical="top"/>
      <protection locked="0"/>
    </xf>
    <xf numFmtId="0" fontId="28" fillId="0" borderId="24" xfId="0" applyFont="1" applyBorder="1"/>
    <xf numFmtId="0" fontId="28" fillId="0" borderId="32" xfId="0" applyFont="1" applyBorder="1"/>
    <xf numFmtId="0" fontId="11" fillId="0" borderId="32" xfId="0" applyFont="1" applyFill="1" applyBorder="1" applyAlignment="1">
      <alignment vertical="top"/>
    </xf>
    <xf numFmtId="0" fontId="11" fillId="0" borderId="33" xfId="0" applyFont="1" applyFill="1" applyBorder="1" applyAlignment="1">
      <alignment vertical="top"/>
    </xf>
    <xf numFmtId="177" fontId="27" fillId="0" borderId="26" xfId="0" applyNumberFormat="1" applyFont="1" applyBorder="1"/>
    <xf numFmtId="177" fontId="27" fillId="0" borderId="0" xfId="0" applyNumberFormat="1" applyFont="1" applyBorder="1"/>
    <xf numFmtId="166" fontId="27" fillId="0" borderId="0" xfId="1" applyNumberFormat="1" applyFont="1" applyBorder="1"/>
    <xf numFmtId="166" fontId="10" fillId="0" borderId="37" xfId="0" applyNumberFormat="1" applyFont="1" applyFill="1" applyBorder="1" applyAlignment="1">
      <alignment vertical="top"/>
    </xf>
    <xf numFmtId="0" fontId="10" fillId="0" borderId="26" xfId="0" applyFont="1" applyFill="1" applyBorder="1" applyAlignment="1">
      <alignment vertical="top"/>
    </xf>
    <xf numFmtId="0" fontId="10" fillId="0" borderId="34" xfId="0" applyFont="1" applyFill="1" applyBorder="1" applyAlignment="1">
      <alignment vertical="top"/>
    </xf>
    <xf numFmtId="0" fontId="10" fillId="0" borderId="35" xfId="0" applyFont="1" applyFill="1" applyBorder="1" applyAlignment="1">
      <alignment vertical="top"/>
    </xf>
    <xf numFmtId="0" fontId="10" fillId="0" borderId="36" xfId="0" applyFont="1" applyFill="1" applyBorder="1" applyAlignment="1">
      <alignment vertical="top"/>
    </xf>
    <xf numFmtId="166" fontId="10" fillId="0" borderId="37" xfId="1" applyNumberFormat="1" applyFont="1" applyFill="1" applyBorder="1" applyAlignment="1">
      <alignment vertical="top"/>
    </xf>
    <xf numFmtId="166" fontId="10" fillId="0" borderId="39" xfId="0" applyNumberFormat="1" applyFont="1" applyFill="1" applyBorder="1" applyAlignment="1">
      <alignment vertical="top"/>
    </xf>
    <xf numFmtId="166" fontId="11" fillId="0" borderId="7" xfId="1" applyNumberFormat="1" applyFont="1" applyFill="1" applyBorder="1" applyAlignment="1">
      <alignment vertical="top"/>
    </xf>
    <xf numFmtId="166" fontId="11" fillId="0" borderId="38" xfId="0" applyNumberFormat="1" applyFont="1" applyFill="1" applyBorder="1" applyAlignment="1">
      <alignment vertical="top"/>
    </xf>
    <xf numFmtId="0" fontId="14" fillId="0" borderId="0" xfId="0" applyFont="1" applyFill="1" applyProtection="1"/>
    <xf numFmtId="37" fontId="11" fillId="0" borderId="0" xfId="0" quotePrefix="1" applyNumberFormat="1" applyFont="1" applyFill="1" applyBorder="1" applyAlignment="1" applyProtection="1">
      <alignment horizontal="center"/>
    </xf>
    <xf numFmtId="0" fontId="18" fillId="0" borderId="0" xfId="0" applyNumberFormat="1" applyFont="1" applyFill="1" applyBorder="1" applyAlignment="1">
      <alignment horizontal="center"/>
    </xf>
    <xf numFmtId="0" fontId="14" fillId="0" borderId="0" xfId="0" applyFont="1" applyFill="1" applyBorder="1" applyProtection="1"/>
    <xf numFmtId="166" fontId="13" fillId="0" borderId="0" xfId="0" quotePrefix="1" applyNumberFormat="1" applyFont="1" applyFill="1" applyAlignment="1"/>
    <xf numFmtId="0" fontId="11" fillId="0" borderId="0" xfId="0" applyFont="1" applyFill="1" applyBorder="1" applyAlignment="1"/>
    <xf numFmtId="166" fontId="13" fillId="0" borderId="0" xfId="0" quotePrefix="1" applyNumberFormat="1" applyFont="1" applyFill="1" applyAlignment="1">
      <alignment horizontal="center"/>
    </xf>
    <xf numFmtId="166" fontId="10" fillId="0" borderId="0" xfId="0" applyNumberFormat="1" applyFont="1" applyFill="1" applyBorder="1" applyAlignment="1" applyProtection="1"/>
    <xf numFmtId="0" fontId="10" fillId="0" borderId="0" xfId="0" applyFont="1" applyFill="1" applyBorder="1" applyAlignment="1" applyProtection="1">
      <alignment horizontal="left" vertical="top"/>
    </xf>
    <xf numFmtId="166" fontId="10" fillId="0" borderId="0" xfId="0" quotePrefix="1" applyNumberFormat="1" applyFont="1" applyFill="1" applyBorder="1" applyAlignment="1" applyProtection="1"/>
    <xf numFmtId="166" fontId="10" fillId="0" borderId="0" xfId="1" applyNumberFormat="1" applyFont="1" applyFill="1" applyAlignment="1" applyProtection="1">
      <alignment vertical="top"/>
      <protection locked="0"/>
    </xf>
    <xf numFmtId="0" fontId="14" fillId="0" borderId="0" xfId="0" applyNumberFormat="1" applyFont="1" applyFill="1" applyAlignment="1"/>
    <xf numFmtId="41" fontId="10" fillId="0" borderId="0" xfId="0" applyNumberFormat="1" applyFont="1" applyFill="1" applyBorder="1" applyAlignment="1" applyProtection="1"/>
    <xf numFmtId="41" fontId="11" fillId="0" borderId="0" xfId="0" quotePrefix="1" applyNumberFormat="1" applyFont="1" applyFill="1" applyBorder="1" applyAlignment="1">
      <alignment horizontal="center" vertical="top"/>
    </xf>
    <xf numFmtId="0" fontId="14" fillId="0" borderId="0" xfId="0" applyNumberFormat="1" applyFont="1" applyFill="1" applyBorder="1" applyAlignment="1">
      <alignment horizontal="center" vertical="center"/>
    </xf>
    <xf numFmtId="0" fontId="10" fillId="0" borderId="0" xfId="0" applyNumberFormat="1" applyFont="1" applyFill="1" applyAlignment="1" applyProtection="1">
      <alignment horizontal="center" vertical="top"/>
      <protection locked="0"/>
    </xf>
    <xf numFmtId="41" fontId="11" fillId="0" borderId="0" xfId="0" applyNumberFormat="1" applyFont="1" applyFill="1" applyBorder="1" applyAlignment="1">
      <alignment horizontal="center"/>
    </xf>
    <xf numFmtId="41" fontId="11" fillId="0" borderId="0" xfId="0" applyNumberFormat="1" applyFont="1" applyFill="1" applyBorder="1" applyAlignment="1"/>
    <xf numFmtId="1" fontId="11" fillId="0" borderId="0" xfId="0" quotePrefix="1" applyNumberFormat="1" applyFont="1" applyFill="1" applyBorder="1" applyAlignment="1">
      <alignment horizontal="center"/>
    </xf>
    <xf numFmtId="41" fontId="10" fillId="0" borderId="0" xfId="0" applyNumberFormat="1" applyFont="1" applyFill="1" applyBorder="1" applyAlignment="1"/>
    <xf numFmtId="0" fontId="10" fillId="0" borderId="0" xfId="0" applyNumberFormat="1" applyFont="1" applyFill="1" applyProtection="1"/>
    <xf numFmtId="0" fontId="10" fillId="0" borderId="0" xfId="0" applyNumberFormat="1" applyFont="1" applyFill="1" applyAlignment="1">
      <alignment horizontal="left"/>
    </xf>
    <xf numFmtId="1" fontId="11" fillId="0" borderId="0" xfId="0" quotePrefix="1" applyNumberFormat="1" applyFont="1" applyAlignment="1">
      <alignment horizontal="left" vertical="top"/>
    </xf>
    <xf numFmtId="0" fontId="11" fillId="0" borderId="0" xfId="0" applyFont="1"/>
    <xf numFmtId="0" fontId="11" fillId="0" borderId="0" xfId="0" applyFont="1" applyAlignment="1">
      <alignment horizontal="left" vertical="top"/>
    </xf>
    <xf numFmtId="0" fontId="13" fillId="0" borderId="0" xfId="0" quotePrefix="1" applyFont="1" applyAlignment="1">
      <alignment horizontal="left" vertical="top"/>
    </xf>
    <xf numFmtId="0" fontId="10" fillId="0" borderId="0" xfId="69" applyFont="1">
      <alignment vertical="top"/>
      <protection locked="0"/>
    </xf>
    <xf numFmtId="0" fontId="10" fillId="0" borderId="0" xfId="69" applyFont="1" applyProtection="1">
      <alignment vertical="top"/>
    </xf>
    <xf numFmtId="0" fontId="10" fillId="0" borderId="0" xfId="69" applyFont="1" applyAlignment="1">
      <alignment horizontal="justify" vertical="top"/>
      <protection locked="0"/>
    </xf>
    <xf numFmtId="0" fontId="10" fillId="0" borderId="0" xfId="71" applyFont="1">
      <alignment vertical="top"/>
      <protection locked="0"/>
    </xf>
    <xf numFmtId="0" fontId="11" fillId="0" borderId="0" xfId="0" applyFont="1" applyAlignment="1">
      <alignment vertical="center"/>
    </xf>
    <xf numFmtId="0" fontId="11" fillId="0" borderId="0" xfId="0" applyFont="1" applyProtection="1">
      <protection locked="0"/>
    </xf>
    <xf numFmtId="0" fontId="11" fillId="0" borderId="0" xfId="0" applyFont="1" applyAlignment="1" applyProtection="1">
      <alignment horizontal="center"/>
      <protection locked="0"/>
    </xf>
    <xf numFmtId="0" fontId="10" fillId="0" borderId="0" xfId="71" applyFont="1" applyAlignment="1">
      <alignment horizontal="justify" vertical="top"/>
      <protection locked="0"/>
    </xf>
    <xf numFmtId="0" fontId="10" fillId="0" borderId="0" xfId="0" applyFont="1" applyAlignment="1">
      <alignment horizontal="justify" vertical="top" wrapText="1"/>
    </xf>
    <xf numFmtId="0" fontId="15" fillId="0" borderId="0" xfId="0" quotePrefix="1" applyFont="1" applyAlignment="1">
      <alignment vertical="top"/>
    </xf>
    <xf numFmtId="0" fontId="14" fillId="0" borderId="0" xfId="0" applyFont="1" applyAlignment="1">
      <alignment vertical="top"/>
    </xf>
    <xf numFmtId="172" fontId="22" fillId="0" borderId="0" xfId="0" quotePrefix="1" applyNumberFormat="1" applyFont="1" applyFill="1" applyAlignment="1">
      <alignment horizontal="center" vertical="center"/>
    </xf>
    <xf numFmtId="0" fontId="10" fillId="0" borderId="0" xfId="0" quotePrefix="1" applyFont="1" applyAlignment="1">
      <alignment horizontal="left"/>
    </xf>
    <xf numFmtId="0" fontId="10" fillId="0" borderId="0" xfId="0" quotePrefix="1" applyFont="1" applyAlignment="1">
      <alignment horizontal="left" indent="1"/>
    </xf>
    <xf numFmtId="0" fontId="10" fillId="0" borderId="0" xfId="0" quotePrefix="1" applyFont="1" applyFill="1" applyAlignment="1">
      <alignment horizontal="left"/>
    </xf>
    <xf numFmtId="0" fontId="10" fillId="0" borderId="0" xfId="0" applyFont="1" applyAlignment="1" applyProtection="1">
      <alignment horizontal="left"/>
      <protection locked="0"/>
    </xf>
    <xf numFmtId="171" fontId="22" fillId="0" borderId="35" xfId="1" applyNumberFormat="1" applyFont="1" applyFill="1" applyBorder="1" applyAlignment="1">
      <alignment vertical="top"/>
    </xf>
    <xf numFmtId="0" fontId="55" fillId="0" borderId="0" xfId="67" applyFont="1" applyFill="1" applyBorder="1" applyAlignment="1">
      <alignment vertical="center"/>
    </xf>
    <xf numFmtId="0" fontId="53" fillId="0" borderId="0" xfId="67" quotePrefix="1" applyFont="1" applyFill="1" applyBorder="1" applyAlignment="1">
      <alignment vertical="center"/>
    </xf>
    <xf numFmtId="0" fontId="22" fillId="0" borderId="0" xfId="67" applyFont="1" applyFill="1"/>
    <xf numFmtId="172" fontId="56" fillId="0" borderId="0" xfId="67" applyNumberFormat="1" applyFont="1" applyFill="1" applyAlignment="1">
      <alignment horizontal="left"/>
    </xf>
    <xf numFmtId="181" fontId="46" fillId="0" borderId="0" xfId="67" applyNumberFormat="1" applyFont="1" applyFill="1" applyAlignment="1">
      <alignment horizontal="center"/>
    </xf>
    <xf numFmtId="41" fontId="46" fillId="0" borderId="0" xfId="67" applyNumberFormat="1" applyFont="1" applyFill="1" applyAlignment="1"/>
    <xf numFmtId="172" fontId="46" fillId="0" borderId="0" xfId="67" applyNumberFormat="1" applyFont="1" applyFill="1" applyAlignment="1">
      <alignment horizontal="left"/>
    </xf>
    <xf numFmtId="181" fontId="46" fillId="0" borderId="0" xfId="67" quotePrefix="1" applyNumberFormat="1" applyFont="1" applyFill="1" applyAlignment="1">
      <alignment horizontal="center" wrapText="1"/>
    </xf>
    <xf numFmtId="166" fontId="46" fillId="0" borderId="0" xfId="73" applyNumberFormat="1" applyFont="1" applyFill="1" applyAlignment="1"/>
    <xf numFmtId="166" fontId="46" fillId="0" borderId="0" xfId="73" applyNumberFormat="1" applyFont="1" applyFill="1" applyBorder="1" applyAlignment="1">
      <alignment horizontal="center" vertical="center" wrapText="1"/>
    </xf>
    <xf numFmtId="166" fontId="46" fillId="0" borderId="0" xfId="73" applyNumberFormat="1" applyFont="1" applyFill="1" applyAlignment="1">
      <alignment vertical="center"/>
    </xf>
    <xf numFmtId="181" fontId="46" fillId="0" borderId="0" xfId="67" quotePrefix="1" applyNumberFormat="1" applyFont="1" applyFill="1" applyAlignment="1">
      <alignment horizontal="center" vertical="center" wrapText="1"/>
    </xf>
    <xf numFmtId="10" fontId="46" fillId="0" borderId="0" xfId="74" applyNumberFormat="1" applyFont="1" applyFill="1" applyAlignment="1">
      <alignment vertical="center"/>
    </xf>
    <xf numFmtId="0" fontId="46" fillId="0" borderId="0" xfId="67" applyFont="1" applyFill="1" applyAlignment="1"/>
    <xf numFmtId="43" fontId="46" fillId="0" borderId="0" xfId="67" applyNumberFormat="1" applyFont="1" applyFill="1" applyAlignment="1">
      <alignment horizontal="center" vertical="center"/>
    </xf>
    <xf numFmtId="166" fontId="22" fillId="0" borderId="0" xfId="73" applyNumberFormat="1" applyFont="1" applyFill="1"/>
    <xf numFmtId="182" fontId="21" fillId="0" borderId="0" xfId="67" applyNumberFormat="1" applyFont="1" applyFill="1" applyAlignment="1">
      <alignment horizontal="left" vertical="center"/>
    </xf>
    <xf numFmtId="0" fontId="46" fillId="0" borderId="0" xfId="67" applyFont="1" applyFill="1" applyAlignment="1">
      <alignment vertical="center"/>
    </xf>
    <xf numFmtId="41" fontId="46" fillId="0" borderId="0" xfId="67" applyNumberFormat="1" applyFont="1" applyFill="1" applyAlignment="1">
      <alignment vertical="center"/>
    </xf>
    <xf numFmtId="166" fontId="21" fillId="0" borderId="7" xfId="73" applyNumberFormat="1" applyFont="1" applyFill="1" applyBorder="1" applyAlignment="1">
      <alignment vertical="center"/>
    </xf>
    <xf numFmtId="182" fontId="21" fillId="0" borderId="0" xfId="67" applyNumberFormat="1" applyFont="1" applyFill="1" applyAlignment="1">
      <alignment horizontal="left"/>
    </xf>
    <xf numFmtId="41" fontId="21" fillId="0" borderId="0" xfId="67" applyNumberFormat="1" applyFont="1" applyFill="1" applyBorder="1" applyAlignment="1"/>
    <xf numFmtId="182" fontId="22" fillId="0" borderId="0" xfId="67" applyNumberFormat="1" applyFont="1" applyFill="1" applyAlignment="1">
      <alignment horizontal="left" vertical="center"/>
    </xf>
    <xf numFmtId="166" fontId="46" fillId="0" borderId="6" xfId="73" applyNumberFormat="1" applyFont="1" applyFill="1" applyBorder="1" applyAlignment="1"/>
    <xf numFmtId="41" fontId="46" fillId="0" borderId="6" xfId="67" applyNumberFormat="1" applyFont="1" applyFill="1" applyBorder="1" applyAlignment="1"/>
    <xf numFmtId="166" fontId="46" fillId="0" borderId="0" xfId="1" applyNumberFormat="1" applyFont="1" applyFill="1" applyAlignment="1"/>
    <xf numFmtId="0" fontId="46" fillId="0" borderId="0" xfId="73" applyNumberFormat="1" applyFont="1" applyFill="1" applyAlignment="1">
      <alignment vertical="center"/>
    </xf>
    <xf numFmtId="176" fontId="25" fillId="0" borderId="0" xfId="0" applyNumberFormat="1" applyFont="1" applyFill="1" applyAlignment="1">
      <alignment vertical="top"/>
    </xf>
    <xf numFmtId="0" fontId="11" fillId="2" borderId="0" xfId="0" quotePrefix="1" applyFont="1" applyFill="1" applyAlignment="1">
      <alignment horizontal="left" vertical="top" wrapText="1"/>
    </xf>
    <xf numFmtId="0" fontId="11" fillId="2" borderId="0" xfId="0" applyFont="1" applyFill="1" applyAlignment="1">
      <alignment vertical="top"/>
    </xf>
    <xf numFmtId="166" fontId="11" fillId="2" borderId="0" xfId="0" quotePrefix="1" applyNumberFormat="1" applyFont="1" applyFill="1" applyAlignment="1">
      <alignment horizontal="center"/>
    </xf>
    <xf numFmtId="166" fontId="10" fillId="2" borderId="0" xfId="0" quotePrefix="1" applyNumberFormat="1" applyFont="1" applyFill="1" applyAlignment="1">
      <alignment horizontal="center"/>
    </xf>
    <xf numFmtId="166" fontId="10" fillId="2" borderId="7" xfId="0" quotePrefix="1" applyNumberFormat="1" applyFont="1" applyFill="1" applyBorder="1" applyAlignment="1">
      <alignment horizontal="center"/>
    </xf>
    <xf numFmtId="0" fontId="11" fillId="2" borderId="0" xfId="0" applyFont="1" applyFill="1" applyAlignment="1">
      <alignment horizontal="center" vertical="top" wrapText="1"/>
    </xf>
    <xf numFmtId="0" fontId="15" fillId="2" borderId="0" xfId="0" applyFont="1" applyFill="1"/>
    <xf numFmtId="15" fontId="11" fillId="2" borderId="0" xfId="0" quotePrefix="1" applyNumberFormat="1" applyFont="1" applyFill="1" applyAlignment="1">
      <alignment vertical="center"/>
    </xf>
    <xf numFmtId="41" fontId="11" fillId="2" borderId="0" xfId="0" applyNumberFormat="1" applyFont="1" applyFill="1" applyBorder="1" applyAlignment="1">
      <alignment vertical="top"/>
    </xf>
    <xf numFmtId="41" fontId="10" fillId="2" borderId="0" xfId="0" applyNumberFormat="1" applyFont="1" applyFill="1" applyBorder="1" applyAlignment="1">
      <alignment vertical="top"/>
    </xf>
    <xf numFmtId="0" fontId="10" fillId="2" borderId="0" xfId="0" applyFont="1" applyFill="1" applyAlignment="1"/>
    <xf numFmtId="166" fontId="10" fillId="2" borderId="0" xfId="1" applyNumberFormat="1" applyFont="1" applyFill="1" applyBorder="1" applyAlignment="1">
      <alignment horizontal="justify" vertical="top" wrapText="1"/>
    </xf>
    <xf numFmtId="0" fontId="10" fillId="2" borderId="0" xfId="0" applyFont="1" applyFill="1" applyAlignment="1">
      <alignment horizontal="justify" vertical="top" wrapText="1"/>
    </xf>
    <xf numFmtId="0" fontId="10" fillId="2" borderId="0" xfId="0" quotePrefix="1" applyNumberFormat="1" applyFont="1" applyFill="1" applyBorder="1" applyAlignment="1" applyProtection="1">
      <alignment horizontal="center" vertical="top"/>
    </xf>
    <xf numFmtId="166" fontId="10" fillId="2" borderId="0" xfId="1" applyNumberFormat="1" applyFont="1" applyFill="1" applyAlignment="1">
      <alignment vertical="top"/>
    </xf>
    <xf numFmtId="166" fontId="10" fillId="2" borderId="0" xfId="0" applyNumberFormat="1" applyFont="1" applyFill="1" applyAlignment="1">
      <alignment wrapText="1"/>
    </xf>
    <xf numFmtId="41" fontId="10" fillId="2" borderId="7" xfId="0" applyNumberFormat="1" applyFont="1" applyFill="1" applyBorder="1" applyAlignment="1">
      <alignment vertical="top"/>
    </xf>
    <xf numFmtId="0" fontId="53" fillId="0" borderId="1" xfId="67" applyNumberFormat="1" applyFont="1" applyFill="1" applyBorder="1" applyAlignment="1">
      <alignment horizontal="center" vertical="center" wrapText="1"/>
    </xf>
    <xf numFmtId="0" fontId="22" fillId="0" borderId="0" xfId="0" applyFont="1" applyFill="1" applyAlignment="1" applyProtection="1">
      <alignment horizontal="justify" vertical="top"/>
    </xf>
    <xf numFmtId="176" fontId="22" fillId="0" borderId="13" xfId="0" applyNumberFormat="1" applyFont="1" applyFill="1" applyBorder="1" applyAlignment="1" applyProtection="1">
      <alignment vertical="top"/>
      <protection locked="0"/>
    </xf>
    <xf numFmtId="166" fontId="10" fillId="0" borderId="12" xfId="0" applyNumberFormat="1" applyFont="1" applyFill="1" applyBorder="1" applyAlignment="1">
      <alignment vertical="top"/>
    </xf>
    <xf numFmtId="0" fontId="0" fillId="0" borderId="0" xfId="0"/>
    <xf numFmtId="0" fontId="11" fillId="0" borderId="0" xfId="0" applyNumberFormat="1" applyFont="1" applyFill="1" applyAlignment="1" applyProtection="1">
      <alignment horizontal="left" vertical="top"/>
    </xf>
    <xf numFmtId="0" fontId="11" fillId="0" borderId="0" xfId="0" applyNumberFormat="1" applyFont="1" applyFill="1" applyAlignment="1" applyProtection="1">
      <alignment vertical="top"/>
    </xf>
    <xf numFmtId="15" fontId="11" fillId="0" borderId="0" xfId="0" applyNumberFormat="1" applyFont="1" applyFill="1" applyAlignment="1" applyProtection="1">
      <alignment horizontal="left" vertical="top"/>
    </xf>
    <xf numFmtId="15" fontId="11" fillId="0" borderId="0" xfId="0" applyNumberFormat="1" applyFont="1" applyFill="1" applyAlignment="1" applyProtection="1">
      <alignment vertical="top"/>
    </xf>
    <xf numFmtId="0" fontId="10" fillId="0" borderId="0" xfId="0" applyFont="1" applyFill="1"/>
    <xf numFmtId="37" fontId="10" fillId="0" borderId="0" xfId="45" applyNumberFormat="1" applyFont="1" applyFill="1" applyAlignment="1">
      <alignment vertical="top"/>
    </xf>
    <xf numFmtId="0" fontId="11" fillId="0" borderId="0" xfId="76" applyFont="1" applyFill="1" applyAlignment="1">
      <alignment vertical="top"/>
    </xf>
    <xf numFmtId="0" fontId="11" fillId="0" borderId="0" xfId="78" applyFont="1" applyFill="1" applyAlignment="1">
      <alignment vertical="top"/>
    </xf>
    <xf numFmtId="0" fontId="10" fillId="0" borderId="0" xfId="0" applyFont="1" applyFill="1" applyAlignment="1">
      <alignment vertical="top"/>
    </xf>
    <xf numFmtId="0" fontId="10" fillId="0" borderId="0" xfId="78" applyFont="1" applyFill="1" applyAlignment="1">
      <alignment vertical="top"/>
    </xf>
    <xf numFmtId="0" fontId="11" fillId="0" borderId="0" xfId="76" quotePrefix="1" applyFont="1" applyFill="1" applyAlignment="1">
      <alignment horizontal="left" vertical="top"/>
    </xf>
    <xf numFmtId="0" fontId="11" fillId="0" borderId="0" xfId="94" quotePrefix="1" applyNumberFormat="1" applyFont="1" applyFill="1" applyAlignment="1">
      <alignment horizontal="left" vertical="top"/>
    </xf>
    <xf numFmtId="0" fontId="11" fillId="0" borderId="0" xfId="78" quotePrefix="1" applyFont="1" applyFill="1" applyAlignment="1">
      <alignment horizontal="left" vertical="top"/>
    </xf>
    <xf numFmtId="0" fontId="10" fillId="0" borderId="0" xfId="78" applyNumberFormat="1" applyFont="1" applyFill="1" applyAlignment="1">
      <alignment vertical="top"/>
    </xf>
    <xf numFmtId="0" fontId="10" fillId="0" borderId="0" xfId="3" quotePrefix="1" applyFont="1" applyFill="1" applyAlignment="1">
      <alignment vertical="top"/>
    </xf>
    <xf numFmtId="0" fontId="15" fillId="0" borderId="0" xfId="0" applyFont="1" applyFill="1" applyAlignment="1">
      <alignment vertical="top"/>
    </xf>
    <xf numFmtId="0" fontId="10" fillId="0" borderId="0" xfId="78" applyFont="1" applyFill="1" applyAlignment="1">
      <alignment horizontal="left" vertical="top"/>
    </xf>
    <xf numFmtId="168" fontId="14" fillId="0" borderId="0" xfId="76" applyNumberFormat="1" applyFont="1" applyFill="1" applyAlignment="1">
      <alignment vertical="top"/>
    </xf>
    <xf numFmtId="0" fontId="14" fillId="0" borderId="0" xfId="76" applyNumberFormat="1" applyFont="1" applyFill="1" applyAlignment="1">
      <alignment vertical="top"/>
    </xf>
    <xf numFmtId="0" fontId="13" fillId="0" borderId="0" xfId="102" applyFont="1" applyFill="1" applyAlignment="1">
      <alignment vertical="top"/>
    </xf>
    <xf numFmtId="0" fontId="13" fillId="0" borderId="0" xfId="93" applyNumberFormat="1" applyFont="1" applyFill="1" applyAlignment="1">
      <alignment horizontal="left" vertical="top"/>
    </xf>
    <xf numFmtId="0" fontId="13" fillId="0" borderId="0" xfId="93" applyNumberFormat="1" applyFont="1" applyFill="1" applyAlignment="1">
      <alignment vertical="top" wrapText="1"/>
    </xf>
    <xf numFmtId="0" fontId="13" fillId="0" borderId="0" xfId="407" applyFont="1" applyFill="1" applyAlignment="1">
      <alignment horizontal="left" vertical="top"/>
    </xf>
    <xf numFmtId="0" fontId="11" fillId="0" borderId="0" xfId="371" quotePrefix="1" applyNumberFormat="1" applyFont="1" applyFill="1" applyAlignment="1">
      <alignment horizontal="center" vertical="center"/>
    </xf>
    <xf numFmtId="183" fontId="11" fillId="0" borderId="0" xfId="78" quotePrefix="1" applyNumberFormat="1" applyFont="1" applyFill="1" applyAlignment="1">
      <alignment horizontal="left" vertical="top"/>
    </xf>
    <xf numFmtId="0" fontId="10" fillId="0" borderId="0" xfId="105" applyFont="1" applyFill="1" applyAlignment="1">
      <alignment vertical="top"/>
    </xf>
    <xf numFmtId="0" fontId="10" fillId="0" borderId="0" xfId="78" applyFont="1" applyFill="1" applyAlignment="1">
      <alignment horizontal="justify" vertical="top" wrapText="1"/>
    </xf>
    <xf numFmtId="166" fontId="10" fillId="0" borderId="0" xfId="75" applyNumberFormat="1" applyFont="1" applyFill="1" applyAlignment="1">
      <alignment horizontal="justify" vertical="top" wrapText="1"/>
    </xf>
    <xf numFmtId="166" fontId="10" fillId="0" borderId="0" xfId="78" quotePrefix="1" applyNumberFormat="1" applyFont="1" applyFill="1" applyBorder="1" applyAlignment="1">
      <alignment horizontal="center" vertical="top"/>
    </xf>
    <xf numFmtId="0" fontId="11" fillId="0" borderId="0" xfId="0" applyFont="1" applyFill="1" applyAlignment="1">
      <alignment vertical="top"/>
    </xf>
    <xf numFmtId="41" fontId="10" fillId="0" borderId="0" xfId="0" applyNumberFormat="1" applyFont="1" applyFill="1" applyBorder="1" applyAlignment="1">
      <alignment horizontal="center" vertical="top"/>
    </xf>
    <xf numFmtId="0" fontId="11" fillId="0" borderId="0" xfId="0" applyFont="1" applyFill="1"/>
    <xf numFmtId="0" fontId="10" fillId="0" borderId="0" xfId="93" applyNumberFormat="1" applyFont="1" applyFill="1" applyAlignment="1">
      <alignment horizontal="center" vertical="top"/>
    </xf>
    <xf numFmtId="0" fontId="10" fillId="0" borderId="0" xfId="0" applyFont="1" applyFill="1" applyAlignment="1">
      <alignment vertical="top" wrapText="1"/>
    </xf>
    <xf numFmtId="0" fontId="13" fillId="0" borderId="0" xfId="93" applyNumberFormat="1" applyFont="1" applyFill="1" applyAlignment="1">
      <alignment horizontal="left" vertical="top" wrapText="1"/>
    </xf>
    <xf numFmtId="166" fontId="11" fillId="0" borderId="0" xfId="93" quotePrefix="1" applyNumberFormat="1" applyFont="1" applyFill="1" applyAlignment="1">
      <alignment horizontal="center"/>
    </xf>
    <xf numFmtId="166" fontId="11" fillId="0" borderId="0" xfId="45" applyNumberFormat="1" applyFont="1" applyFill="1" applyAlignment="1">
      <alignment horizontal="center" vertical="top"/>
    </xf>
    <xf numFmtId="0" fontId="10" fillId="0" borderId="0" xfId="0" applyFont="1" applyFill="1" applyAlignment="1">
      <alignment horizontal="justify" vertical="top" wrapText="1"/>
    </xf>
    <xf numFmtId="0" fontId="10" fillId="0" borderId="0" xfId="0" applyFont="1" applyFill="1" applyAlignment="1">
      <alignment horizontal="justify" vertical="top"/>
    </xf>
    <xf numFmtId="0" fontId="10" fillId="0" borderId="0" xfId="0" quotePrefix="1" applyFont="1" applyFill="1" applyAlignment="1">
      <alignment horizontal="justify" vertical="top"/>
    </xf>
    <xf numFmtId="0" fontId="10" fillId="0" borderId="0" xfId="79" applyFont="1" applyFill="1" applyAlignment="1">
      <alignment horizontal="center" vertical="top"/>
    </xf>
    <xf numFmtId="37" fontId="10" fillId="0" borderId="0" xfId="45" applyNumberFormat="1" applyFont="1" applyFill="1" applyAlignment="1">
      <alignment horizontal="center" vertical="top"/>
    </xf>
    <xf numFmtId="0" fontId="10" fillId="0" borderId="0" xfId="0" quotePrefix="1" applyFont="1" applyFill="1" applyAlignment="1">
      <alignment vertical="top"/>
    </xf>
    <xf numFmtId="0" fontId="10" fillId="0" borderId="0" xfId="0" applyFont="1" applyFill="1" applyAlignment="1"/>
    <xf numFmtId="0" fontId="10" fillId="0" borderId="0" xfId="0" quotePrefix="1" applyFont="1" applyFill="1" applyAlignment="1"/>
    <xf numFmtId="0" fontId="10" fillId="0" borderId="0" xfId="3" applyFont="1" applyFill="1" applyAlignment="1">
      <alignment vertical="top"/>
    </xf>
    <xf numFmtId="0" fontId="10" fillId="0" borderId="0" xfId="3" applyFont="1" applyFill="1" applyAlignment="1">
      <alignment horizontal="left" vertical="top"/>
    </xf>
    <xf numFmtId="0" fontId="14" fillId="0" borderId="0" xfId="349" applyNumberFormat="1" applyFont="1" applyFill="1" applyAlignment="1">
      <alignment horizontal="justify" vertical="justify"/>
    </xf>
    <xf numFmtId="0" fontId="112" fillId="0" borderId="0" xfId="0" applyFont="1" applyAlignment="1">
      <alignment vertical="top" wrapText="1"/>
    </xf>
    <xf numFmtId="0" fontId="113" fillId="0" borderId="0" xfId="0" applyFont="1" applyAlignment="1">
      <alignment vertical="center"/>
    </xf>
    <xf numFmtId="0" fontId="13" fillId="0" borderId="0" xfId="102" applyFont="1" applyFill="1" applyAlignment="1">
      <alignment horizontal="left" vertical="center"/>
    </xf>
    <xf numFmtId="0" fontId="115" fillId="0" borderId="0" xfId="0" applyFont="1" applyAlignment="1">
      <alignment vertical="center"/>
    </xf>
    <xf numFmtId="0" fontId="10" fillId="0" borderId="0" xfId="105" applyNumberFormat="1" applyFont="1" applyFill="1" applyAlignment="1">
      <alignment vertical="top" wrapText="1"/>
    </xf>
    <xf numFmtId="0" fontId="115" fillId="0" borderId="0" xfId="0" applyFont="1"/>
    <xf numFmtId="0" fontId="114" fillId="0" borderId="0" xfId="0" applyFont="1" applyAlignment="1">
      <alignment horizontal="left" vertical="center" wrapText="1"/>
    </xf>
    <xf numFmtId="0" fontId="111" fillId="0" borderId="0" xfId="76" applyFont="1" applyFill="1" applyAlignment="1">
      <alignment horizontal="left" vertical="top" wrapText="1"/>
    </xf>
    <xf numFmtId="0" fontId="115" fillId="0" borderId="0" xfId="0" applyFont="1" applyAlignment="1">
      <alignment horizontal="left" vertical="center" indent="1"/>
    </xf>
    <xf numFmtId="0" fontId="54" fillId="0" borderId="0" xfId="67" applyFont="1" applyFill="1" applyBorder="1" applyAlignment="1">
      <alignment vertical="center" wrapText="1"/>
    </xf>
    <xf numFmtId="0" fontId="53" fillId="0" borderId="28" xfId="67" applyNumberFormat="1" applyFont="1" applyFill="1" applyBorder="1" applyAlignment="1">
      <alignment horizontal="center" vertical="center" wrapText="1"/>
    </xf>
    <xf numFmtId="166" fontId="21" fillId="0" borderId="7" xfId="207" applyNumberFormat="1" applyFont="1" applyFill="1" applyBorder="1" applyAlignment="1">
      <alignment vertical="center"/>
    </xf>
    <xf numFmtId="166" fontId="46" fillId="0" borderId="6" xfId="207" applyNumberFormat="1" applyFont="1" applyFill="1" applyBorder="1" applyAlignment="1"/>
    <xf numFmtId="4" fontId="46" fillId="0" borderId="0" xfId="0" quotePrefix="1" applyNumberFormat="1" applyFont="1" applyFill="1" applyAlignment="1">
      <alignment vertical="top"/>
    </xf>
    <xf numFmtId="3" fontId="22" fillId="0" borderId="0" xfId="0" applyNumberFormat="1" applyFont="1" applyFill="1" applyAlignment="1">
      <alignment vertical="top"/>
    </xf>
    <xf numFmtId="0" fontId="11" fillId="0" borderId="0" xfId="0" applyFont="1" applyFill="1" applyAlignment="1"/>
    <xf numFmtId="0" fontId="11" fillId="0" borderId="0" xfId="0" applyFont="1" applyFill="1" applyAlignment="1">
      <alignment horizontal="center"/>
    </xf>
    <xf numFmtId="166" fontId="10" fillId="0" borderId="55" xfId="1" applyNumberFormat="1" applyFont="1" applyFill="1" applyBorder="1" applyAlignment="1">
      <alignment vertical="top"/>
    </xf>
    <xf numFmtId="166" fontId="10" fillId="0" borderId="0" xfId="0" applyNumberFormat="1" applyFont="1" applyFill="1" applyAlignment="1" applyProtection="1">
      <alignment horizontal="center"/>
    </xf>
    <xf numFmtId="0" fontId="10" fillId="0" borderId="0" xfId="0" quotePrefix="1" applyNumberFormat="1" applyFont="1" applyFill="1" applyAlignment="1">
      <alignment horizontal="center" vertical="top"/>
    </xf>
    <xf numFmtId="0" fontId="111" fillId="0" borderId="0" xfId="0" applyFont="1" applyFill="1" applyAlignment="1" applyProtection="1">
      <alignment horizontal="center"/>
      <protection locked="0"/>
    </xf>
    <xf numFmtId="0" fontId="116" fillId="0" borderId="0" xfId="0" applyFont="1" applyFill="1" applyAlignment="1" applyProtection="1">
      <protection locked="0"/>
    </xf>
    <xf numFmtId="166" fontId="116" fillId="0" borderId="0" xfId="425" applyNumberFormat="1" applyFont="1" applyFill="1"/>
    <xf numFmtId="0" fontId="116" fillId="0" borderId="0" xfId="0" applyFont="1" applyFill="1" applyProtection="1">
      <protection locked="0"/>
    </xf>
    <xf numFmtId="0" fontId="111" fillId="0" borderId="0" xfId="0" applyNumberFormat="1" applyFont="1" applyFill="1" applyAlignment="1" applyProtection="1">
      <alignment horizontal="center"/>
      <protection locked="0"/>
    </xf>
    <xf numFmtId="0" fontId="116" fillId="0" borderId="0" xfId="0" applyFont="1" applyFill="1" applyBorder="1" applyProtection="1">
      <protection locked="0"/>
    </xf>
    <xf numFmtId="0" fontId="116" fillId="0" borderId="0" xfId="0" applyFont="1" applyFill="1" applyAlignment="1" applyProtection="1">
      <alignment horizontal="left"/>
      <protection locked="0"/>
    </xf>
    <xf numFmtId="0" fontId="116" fillId="0" borderId="0" xfId="0" applyFont="1" applyFill="1" applyAlignment="1" applyProtection="1">
      <alignment horizontal="center"/>
      <protection locked="0"/>
    </xf>
    <xf numFmtId="0" fontId="111" fillId="0" borderId="0" xfId="0" applyFont="1" applyFill="1" applyProtection="1">
      <protection locked="0"/>
    </xf>
    <xf numFmtId="0" fontId="111" fillId="0" borderId="0" xfId="0" applyFont="1" applyFill="1" applyAlignment="1" applyProtection="1">
      <alignment horizontal="center" vertical="top"/>
    </xf>
    <xf numFmtId="37" fontId="10" fillId="0" borderId="0" xfId="0" quotePrefix="1" applyNumberFormat="1" applyFont="1" applyFill="1" applyBorder="1" applyAlignment="1" applyProtection="1">
      <alignment horizontal="center"/>
    </xf>
    <xf numFmtId="41" fontId="10" fillId="0" borderId="0" xfId="0" applyNumberFormat="1" applyFont="1" applyFill="1" applyBorder="1" applyAlignment="1">
      <alignment horizontal="center"/>
    </xf>
    <xf numFmtId="1" fontId="10" fillId="0" borderId="0" xfId="0" quotePrefix="1" applyNumberFormat="1" applyFont="1" applyFill="1" applyBorder="1" applyAlignment="1">
      <alignment horizontal="center"/>
    </xf>
    <xf numFmtId="0" fontId="24" fillId="0" borderId="0" xfId="0" applyNumberFormat="1" applyFont="1" applyFill="1" applyBorder="1" applyAlignment="1">
      <alignment horizontal="left" vertical="top"/>
    </xf>
    <xf numFmtId="0" fontId="24" fillId="0" borderId="0" xfId="0" applyNumberFormat="1" applyFont="1" applyFill="1" applyBorder="1" applyAlignment="1">
      <alignment horizontal="left"/>
    </xf>
    <xf numFmtId="0" fontId="24" fillId="0" borderId="0" xfId="0" applyFont="1" applyFill="1" applyBorder="1" applyAlignment="1" applyProtection="1">
      <alignment vertical="top"/>
      <protection locked="0"/>
    </xf>
    <xf numFmtId="166" fontId="26" fillId="0" borderId="0" xfId="0" quotePrefix="1" applyNumberFormat="1" applyFont="1" applyFill="1" applyBorder="1" applyAlignment="1">
      <alignment horizontal="center"/>
    </xf>
    <xf numFmtId="0" fontId="22" fillId="0" borderId="0" xfId="0" applyNumberFormat="1" applyFont="1" applyFill="1" applyBorder="1" applyAlignment="1"/>
    <xf numFmtId="176" fontId="22" fillId="0" borderId="0" xfId="1" applyNumberFormat="1" applyFont="1" applyFill="1" applyAlignment="1"/>
    <xf numFmtId="0" fontId="22" fillId="0" borderId="0" xfId="0" quotePrefix="1" applyNumberFormat="1" applyFont="1" applyFill="1" applyBorder="1" applyAlignment="1" applyProtection="1">
      <alignment horizontal="left" indent="1"/>
    </xf>
    <xf numFmtId="0" fontId="21" fillId="0" borderId="0" xfId="0" applyNumberFormat="1" applyFont="1" applyFill="1" applyBorder="1" applyAlignment="1"/>
    <xf numFmtId="0" fontId="10" fillId="65" borderId="0" xfId="0" applyFont="1" applyFill="1"/>
    <xf numFmtId="0" fontId="10" fillId="65" borderId="0" xfId="0" applyNumberFormat="1" applyFont="1" applyFill="1" applyAlignment="1">
      <alignment vertical="top" wrapText="1"/>
    </xf>
    <xf numFmtId="0" fontId="10" fillId="65" borderId="0" xfId="0" applyFont="1" applyFill="1" applyAlignment="1">
      <alignment vertical="top" wrapText="1"/>
    </xf>
    <xf numFmtId="0" fontId="10" fillId="65" borderId="0" xfId="0" applyFont="1" applyFill="1" applyAlignment="1">
      <alignment vertical="top"/>
    </xf>
    <xf numFmtId="166" fontId="11" fillId="65" borderId="0" xfId="0" applyNumberFormat="1" applyFont="1" applyFill="1" applyAlignment="1" applyProtection="1">
      <alignment horizontal="center"/>
    </xf>
    <xf numFmtId="0" fontId="11" fillId="65" borderId="0" xfId="0" quotePrefix="1" applyFont="1" applyFill="1" applyBorder="1" applyAlignment="1">
      <alignment horizontal="left" vertical="top" wrapText="1"/>
    </xf>
    <xf numFmtId="0" fontId="11" fillId="65" borderId="0" xfId="0" applyFont="1" applyFill="1" applyAlignment="1">
      <alignment vertical="top"/>
    </xf>
    <xf numFmtId="0" fontId="11" fillId="65" borderId="0" xfId="0" quotePrefix="1" applyNumberFormat="1" applyFont="1" applyFill="1" applyAlignment="1">
      <alignment horizontal="center" vertical="top"/>
    </xf>
    <xf numFmtId="15" fontId="11" fillId="65" borderId="0" xfId="0" quotePrefix="1" applyNumberFormat="1" applyFont="1" applyFill="1" applyAlignment="1">
      <alignment vertical="center"/>
    </xf>
    <xf numFmtId="0" fontId="12" fillId="65" borderId="0" xfId="0" applyFont="1" applyFill="1" applyAlignment="1">
      <alignment vertical="top"/>
    </xf>
    <xf numFmtId="0" fontId="11" fillId="65" borderId="0" xfId="0" applyFont="1" applyFill="1" applyAlignment="1">
      <alignment horizontal="left" vertical="top" indent="1"/>
    </xf>
    <xf numFmtId="0" fontId="11" fillId="65" borderId="0" xfId="0" quotePrefix="1" applyNumberFormat="1" applyFont="1" applyFill="1" applyAlignment="1">
      <alignment horizontal="center" vertical="center"/>
    </xf>
    <xf numFmtId="41" fontId="10" fillId="65" borderId="0" xfId="0" applyNumberFormat="1" applyFont="1" applyFill="1" applyBorder="1" applyAlignment="1">
      <alignment vertical="top"/>
    </xf>
    <xf numFmtId="0" fontId="10" fillId="65" borderId="0" xfId="0" applyFont="1" applyFill="1" applyAlignment="1">
      <alignment horizontal="center" vertical="top"/>
    </xf>
    <xf numFmtId="0" fontId="10" fillId="65" borderId="0" xfId="0" quotePrefix="1" applyNumberFormat="1" applyFont="1" applyFill="1" applyAlignment="1">
      <alignment horizontal="center" vertical="center"/>
    </xf>
    <xf numFmtId="41" fontId="10" fillId="65" borderId="7" xfId="0" applyNumberFormat="1" applyFont="1" applyFill="1" applyBorder="1" applyAlignment="1">
      <alignment vertical="top"/>
    </xf>
    <xf numFmtId="0" fontId="11" fillId="65" borderId="0" xfId="0" applyFont="1" applyFill="1" applyAlignment="1">
      <alignment horizontal="left" vertical="top" wrapText="1"/>
    </xf>
    <xf numFmtId="0" fontId="10" fillId="65" borderId="0" xfId="0" applyFont="1" applyFill="1" applyAlignment="1">
      <alignment horizontal="justify" vertical="top" wrapText="1"/>
    </xf>
    <xf numFmtId="166" fontId="10" fillId="65" borderId="0" xfId="1" applyNumberFormat="1" applyFont="1" applyFill="1" applyAlignment="1">
      <alignment horizontal="justify" vertical="top" wrapText="1"/>
    </xf>
    <xf numFmtId="0" fontId="10" fillId="65" borderId="0" xfId="0" applyFont="1" applyFill="1" applyAlignment="1"/>
    <xf numFmtId="0" fontId="11" fillId="65" borderId="0" xfId="0" applyNumberFormat="1" applyFont="1" applyFill="1" applyAlignment="1">
      <alignment horizontal="left" vertical="top"/>
    </xf>
    <xf numFmtId="0" fontId="11" fillId="65" borderId="0" xfId="0" applyNumberFormat="1" applyFont="1" applyFill="1" applyAlignment="1">
      <alignment horizontal="left" wrapText="1"/>
    </xf>
    <xf numFmtId="0" fontId="10" fillId="65" borderId="0" xfId="0" applyFont="1" applyFill="1" applyAlignment="1">
      <alignment horizontal="justify" vertical="top"/>
    </xf>
    <xf numFmtId="0" fontId="10" fillId="65" borderId="0" xfId="0" applyFont="1" applyFill="1" applyAlignment="1">
      <alignment wrapText="1"/>
    </xf>
    <xf numFmtId="0" fontId="11" fillId="65" borderId="0" xfId="0" applyFont="1" applyFill="1" applyAlignment="1">
      <alignment horizontal="center" vertical="center"/>
    </xf>
    <xf numFmtId="0" fontId="10" fillId="65" borderId="0" xfId="0" applyFont="1" applyFill="1" applyAlignment="1">
      <alignment horizontal="center" vertical="center" wrapText="1"/>
    </xf>
    <xf numFmtId="166" fontId="10" fillId="65" borderId="0" xfId="1" quotePrefix="1" applyNumberFormat="1" applyFont="1" applyFill="1" applyAlignment="1"/>
    <xf numFmtId="166" fontId="10" fillId="65" borderId="0" xfId="1" applyNumberFormat="1" applyFont="1" applyFill="1" applyAlignment="1"/>
    <xf numFmtId="166" fontId="10" fillId="65" borderId="5" xfId="1" applyNumberFormat="1" applyFont="1" applyFill="1" applyBorder="1" applyAlignment="1">
      <alignment horizontal="justify" vertical="top" wrapText="1"/>
    </xf>
    <xf numFmtId="166" fontId="10" fillId="65" borderId="6" xfId="1" applyNumberFormat="1" applyFont="1" applyFill="1" applyBorder="1" applyAlignment="1">
      <alignment horizontal="justify" vertical="top" wrapText="1"/>
    </xf>
    <xf numFmtId="0" fontId="10" fillId="65" borderId="0" xfId="0" applyNumberFormat="1" applyFont="1" applyFill="1" applyAlignment="1">
      <alignment horizontal="left" vertical="top"/>
    </xf>
    <xf numFmtId="0" fontId="11" fillId="65" borderId="0" xfId="0" applyFont="1" applyFill="1" applyAlignment="1">
      <alignment horizontal="center"/>
    </xf>
    <xf numFmtId="49" fontId="11" fillId="65" borderId="0" xfId="0" applyNumberFormat="1" applyFont="1" applyFill="1" applyAlignment="1">
      <alignment horizontal="center" vertical="center" wrapText="1"/>
    </xf>
    <xf numFmtId="0" fontId="11" fillId="65" borderId="0" xfId="0" applyFont="1" applyFill="1" applyAlignment="1">
      <alignment horizontal="center" vertical="center" wrapText="1"/>
    </xf>
    <xf numFmtId="49" fontId="13" fillId="65" borderId="0" xfId="0" applyNumberFormat="1" applyFont="1" applyFill="1" applyAlignment="1">
      <alignment horizontal="center" vertical="center" wrapText="1"/>
    </xf>
    <xf numFmtId="0" fontId="10" fillId="65" borderId="0" xfId="0" applyFont="1" applyFill="1" applyBorder="1" applyAlignment="1">
      <alignment vertical="top"/>
    </xf>
    <xf numFmtId="0" fontId="10" fillId="65" borderId="0" xfId="0" applyFont="1" applyFill="1" applyAlignment="1">
      <alignment horizontal="left"/>
    </xf>
    <xf numFmtId="0" fontId="10" fillId="65" borderId="0" xfId="0" applyNumberFormat="1" applyFont="1" applyFill="1" applyAlignment="1">
      <alignment horizontal="left" vertical="top" wrapText="1"/>
    </xf>
    <xf numFmtId="170" fontId="10" fillId="65" borderId="0" xfId="0" applyNumberFormat="1" applyFont="1" applyFill="1" applyAlignment="1">
      <alignment horizontal="center" vertical="top" wrapText="1"/>
    </xf>
    <xf numFmtId="166" fontId="10" fillId="65" borderId="6" xfId="0" applyNumberFormat="1" applyFont="1" applyFill="1" applyBorder="1" applyAlignment="1">
      <alignment horizontal="left" vertical="top" wrapText="1"/>
    </xf>
    <xf numFmtId="166" fontId="10" fillId="65" borderId="0" xfId="0" applyNumberFormat="1" applyFont="1" applyFill="1" applyAlignment="1">
      <alignment horizontal="left" vertical="top" wrapText="1"/>
    </xf>
    <xf numFmtId="0" fontId="10" fillId="65" borderId="0" xfId="0" applyFont="1" applyFill="1" applyBorder="1" applyAlignment="1">
      <alignment horizontal="justify" vertical="top"/>
    </xf>
    <xf numFmtId="0" fontId="10" fillId="65" borderId="0" xfId="0" applyFont="1" applyFill="1" applyBorder="1" applyAlignment="1">
      <alignment vertical="top" wrapText="1"/>
    </xf>
    <xf numFmtId="166" fontId="117" fillId="0" borderId="0" xfId="75" applyNumberFormat="1" applyFont="1" applyFill="1" applyAlignment="1">
      <alignment vertical="top"/>
    </xf>
    <xf numFmtId="0" fontId="0" fillId="0" borderId="0" xfId="0" quotePrefix="1" applyNumberFormat="1"/>
    <xf numFmtId="166" fontId="0" fillId="0" borderId="0" xfId="1" applyNumberFormat="1" applyFont="1"/>
    <xf numFmtId="0" fontId="24" fillId="0" borderId="0" xfId="0" applyFont="1" applyFill="1" applyAlignment="1">
      <alignment horizontal="center" vertical="top"/>
    </xf>
    <xf numFmtId="176" fontId="22" fillId="0" borderId="55" xfId="0" applyNumberFormat="1" applyFont="1" applyFill="1" applyBorder="1" applyAlignment="1">
      <alignment vertical="top"/>
    </xf>
    <xf numFmtId="0" fontId="24" fillId="0" borderId="24" xfId="0" applyFont="1" applyFill="1" applyBorder="1" applyAlignment="1">
      <alignment horizontal="center" vertical="top"/>
    </xf>
    <xf numFmtId="0" fontId="24" fillId="0" borderId="33" xfId="0" applyFont="1" applyFill="1" applyBorder="1" applyAlignment="1">
      <alignment horizontal="center" vertical="top"/>
    </xf>
    <xf numFmtId="3" fontId="25" fillId="0" borderId="26" xfId="0" applyNumberFormat="1" applyFont="1" applyFill="1" applyBorder="1" applyAlignment="1">
      <alignment vertical="top"/>
    </xf>
    <xf numFmtId="4" fontId="25" fillId="0" borderId="37" xfId="0" applyNumberFormat="1" applyFont="1" applyFill="1" applyBorder="1" applyAlignment="1">
      <alignment vertical="top"/>
    </xf>
    <xf numFmtId="3" fontId="22" fillId="0" borderId="26" xfId="0" applyNumberFormat="1" applyFont="1" applyFill="1" applyBorder="1" applyAlignment="1">
      <alignment vertical="top"/>
    </xf>
    <xf numFmtId="4" fontId="22" fillId="0" borderId="37" xfId="0" applyNumberFormat="1" applyFont="1" applyFill="1" applyBorder="1" applyAlignment="1">
      <alignment vertical="top"/>
    </xf>
    <xf numFmtId="4" fontId="22" fillId="0" borderId="26" xfId="0" applyNumberFormat="1" applyFont="1" applyFill="1" applyBorder="1" applyAlignment="1">
      <alignment vertical="top"/>
    </xf>
    <xf numFmtId="0" fontId="22" fillId="0" borderId="26" xfId="0" applyFont="1" applyFill="1" applyBorder="1" applyAlignment="1">
      <alignment vertical="top"/>
    </xf>
    <xf numFmtId="0" fontId="22" fillId="0" borderId="37" xfId="0" applyFont="1" applyFill="1" applyBorder="1" applyAlignment="1">
      <alignment vertical="top"/>
    </xf>
    <xf numFmtId="3" fontId="22" fillId="0" borderId="34" xfId="0" applyNumberFormat="1" applyFont="1" applyFill="1" applyBorder="1" applyAlignment="1">
      <alignment vertical="top"/>
    </xf>
    <xf numFmtId="3" fontId="22" fillId="0" borderId="36" xfId="0" applyNumberFormat="1" applyFont="1" applyFill="1" applyBorder="1" applyAlignment="1">
      <alignment vertical="top"/>
    </xf>
    <xf numFmtId="4" fontId="25" fillId="0" borderId="26" xfId="0" applyNumberFormat="1" applyFont="1" applyFill="1" applyBorder="1" applyAlignment="1">
      <alignment vertical="top"/>
    </xf>
    <xf numFmtId="166" fontId="10" fillId="0" borderId="31" xfId="0" applyNumberFormat="1" applyFont="1" applyFill="1" applyBorder="1" applyAlignment="1">
      <alignment vertical="top"/>
    </xf>
    <xf numFmtId="41" fontId="10" fillId="0" borderId="27" xfId="0" applyNumberFormat="1" applyFont="1" applyFill="1" applyBorder="1" applyAlignment="1">
      <alignment vertical="top"/>
    </xf>
    <xf numFmtId="0" fontId="10" fillId="0" borderId="0" xfId="0" applyFont="1" applyFill="1" applyAlignment="1" applyProtection="1">
      <alignment horizontal="left" indent="1"/>
      <protection locked="0"/>
    </xf>
    <xf numFmtId="0" fontId="10" fillId="0" borderId="55" xfId="0" applyFont="1" applyFill="1" applyBorder="1" applyAlignment="1">
      <alignment vertical="top"/>
    </xf>
    <xf numFmtId="0" fontId="10" fillId="0" borderId="4" xfId="0" applyFont="1" applyFill="1" applyBorder="1" applyAlignment="1">
      <alignment vertical="top"/>
    </xf>
    <xf numFmtId="166" fontId="10" fillId="0" borderId="55" xfId="0" applyNumberFormat="1" applyFont="1" applyFill="1" applyBorder="1" applyAlignment="1">
      <alignment vertical="top"/>
    </xf>
    <xf numFmtId="172" fontId="10" fillId="0" borderId="0" xfId="0" applyNumberFormat="1" applyFont="1" applyFill="1" applyAlignment="1">
      <alignment horizontal="center"/>
    </xf>
    <xf numFmtId="166" fontId="10" fillId="0" borderId="0" xfId="1" applyNumberFormat="1" applyFont="1" applyFill="1"/>
    <xf numFmtId="43" fontId="10" fillId="0" borderId="0" xfId="1" applyNumberFormat="1" applyFont="1" applyFill="1" applyAlignment="1">
      <alignment vertical="top"/>
    </xf>
    <xf numFmtId="37" fontId="11" fillId="0" borderId="0" xfId="0" applyNumberFormat="1" applyFont="1" applyFill="1"/>
    <xf numFmtId="37" fontId="10" fillId="0" borderId="0" xfId="0" applyNumberFormat="1" applyFont="1" applyFill="1" applyAlignment="1">
      <alignment horizontal="left" indent="1"/>
    </xf>
    <xf numFmtId="166" fontId="22" fillId="0" borderId="0" xfId="1" applyNumberFormat="1" applyFont="1" applyFill="1" applyAlignment="1" applyProtection="1">
      <protection locked="0"/>
    </xf>
    <xf numFmtId="166" fontId="22" fillId="0" borderId="0" xfId="1" applyNumberFormat="1" applyFont="1" applyFill="1" applyBorder="1" applyAlignment="1" applyProtection="1"/>
    <xf numFmtId="3" fontId="22" fillId="0" borderId="0" xfId="0" applyNumberFormat="1" applyFont="1" applyFill="1" applyBorder="1" applyAlignment="1" applyProtection="1"/>
    <xf numFmtId="4" fontId="22" fillId="0" borderId="0" xfId="0" applyNumberFormat="1" applyFont="1" applyFill="1" applyBorder="1" applyAlignment="1" applyProtection="1"/>
    <xf numFmtId="166" fontId="25" fillId="0" borderId="0" xfId="1" applyNumberFormat="1" applyFont="1" applyFill="1" applyBorder="1" applyAlignment="1" applyProtection="1"/>
    <xf numFmtId="4" fontId="25" fillId="0" borderId="0" xfId="0" applyNumberFormat="1" applyFont="1" applyFill="1" applyBorder="1" applyAlignment="1" applyProtection="1"/>
    <xf numFmtId="217" fontId="1" fillId="0" borderId="0" xfId="572" applyNumberFormat="1" applyFont="1"/>
    <xf numFmtId="43" fontId="1" fillId="0" borderId="0" xfId="1" applyFont="1"/>
    <xf numFmtId="166" fontId="11" fillId="0" borderId="0" xfId="0" quotePrefix="1" applyNumberFormat="1" applyFont="1" applyFill="1" applyAlignment="1">
      <alignment horizontal="center"/>
    </xf>
    <xf numFmtId="0" fontId="11" fillId="0" borderId="0" xfId="0" applyFont="1" applyFill="1" applyAlignment="1"/>
    <xf numFmtId="166" fontId="11" fillId="0" borderId="0" xfId="0" applyNumberFormat="1" applyFont="1" applyFill="1" applyAlignment="1">
      <alignment horizontal="center"/>
    </xf>
    <xf numFmtId="0" fontId="11" fillId="0" borderId="11" xfId="0" applyFont="1" applyFill="1" applyBorder="1" applyAlignment="1">
      <alignment horizontal="center" vertical="top"/>
    </xf>
    <xf numFmtId="0" fontId="11" fillId="0" borderId="0" xfId="0" quotePrefix="1" applyNumberFormat="1" applyFont="1" applyFill="1" applyAlignment="1" applyProtection="1">
      <alignment horizontal="center" vertical="top"/>
    </xf>
    <xf numFmtId="0" fontId="11" fillId="0" borderId="0" xfId="0" applyNumberFormat="1" applyFont="1" applyFill="1" applyAlignment="1" applyProtection="1">
      <alignment horizontal="center" vertical="top"/>
    </xf>
    <xf numFmtId="0" fontId="24" fillId="0" borderId="0" xfId="0" quotePrefix="1" applyFont="1" applyFill="1" applyBorder="1" applyAlignment="1" applyProtection="1">
      <alignment horizontal="center" vertical="top"/>
    </xf>
    <xf numFmtId="0" fontId="24" fillId="0" borderId="9" xfId="0" applyFont="1" applyFill="1" applyBorder="1" applyAlignment="1" applyProtection="1">
      <alignment horizontal="center" vertical="center"/>
    </xf>
    <xf numFmtId="0" fontId="24" fillId="0" borderId="14"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3"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24" fillId="0" borderId="12" xfId="0" applyNumberFormat="1"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17" fillId="0" borderId="0" xfId="0" applyFont="1" applyAlignment="1">
      <alignment horizontal="left" vertical="top" wrapText="1"/>
    </xf>
    <xf numFmtId="0" fontId="10" fillId="0" borderId="0" xfId="0" applyNumberFormat="1" applyFont="1" applyFill="1" applyAlignment="1">
      <alignment horizontal="justify" vertical="top" wrapText="1"/>
    </xf>
    <xf numFmtId="0" fontId="10" fillId="0" borderId="0" xfId="0" applyFont="1" applyFill="1" applyAlignment="1">
      <alignment horizontal="justify" vertical="top" wrapText="1"/>
    </xf>
    <xf numFmtId="0" fontId="10" fillId="0" borderId="0" xfId="3" applyFont="1" applyFill="1" applyAlignment="1">
      <alignment horizontal="left" vertical="top" wrapText="1"/>
    </xf>
    <xf numFmtId="0" fontId="14" fillId="0" borderId="0" xfId="349" applyNumberFormat="1" applyFont="1" applyFill="1" applyAlignment="1">
      <alignment horizontal="left" vertical="justify"/>
    </xf>
    <xf numFmtId="0" fontId="10" fillId="0" borderId="0" xfId="0" applyFont="1" applyFill="1" applyAlignment="1">
      <alignment horizontal="justify" vertical="top"/>
    </xf>
    <xf numFmtId="0" fontId="10" fillId="0" borderId="0" xfId="3" applyFont="1" applyFill="1" applyAlignment="1">
      <alignment horizontal="justify" vertical="top"/>
    </xf>
    <xf numFmtId="0" fontId="10" fillId="0" borderId="0" xfId="3" quotePrefix="1" applyFont="1" applyFill="1" applyAlignment="1">
      <alignment horizontal="justify" vertical="top"/>
    </xf>
    <xf numFmtId="0" fontId="10" fillId="0" borderId="0" xfId="0" quotePrefix="1" applyFont="1" applyFill="1" applyAlignment="1">
      <alignment horizontal="justify" vertical="top"/>
    </xf>
    <xf numFmtId="0" fontId="111" fillId="0" borderId="0" xfId="0" applyFont="1" applyFill="1" applyAlignment="1" applyProtection="1">
      <alignment horizontal="center"/>
      <protection locked="0"/>
    </xf>
    <xf numFmtId="0" fontId="53" fillId="0" borderId="24" xfId="67" applyNumberFormat="1" applyFont="1" applyFill="1" applyBorder="1" applyAlignment="1">
      <alignment horizontal="center" vertical="center" wrapText="1"/>
    </xf>
    <xf numFmtId="0" fontId="53" fillId="0" borderId="33" xfId="67" applyNumberFormat="1" applyFont="1" applyFill="1" applyBorder="1" applyAlignment="1">
      <alignment horizontal="center" vertical="center" wrapText="1"/>
    </xf>
    <xf numFmtId="0" fontId="53" fillId="0" borderId="34" xfId="67" applyNumberFormat="1" applyFont="1" applyFill="1" applyBorder="1" applyAlignment="1">
      <alignment horizontal="center" vertical="center" wrapText="1"/>
    </xf>
    <xf numFmtId="0" fontId="53" fillId="0" borderId="36" xfId="67" applyNumberFormat="1" applyFont="1" applyFill="1" applyBorder="1" applyAlignment="1">
      <alignment horizontal="center" vertical="center" wrapText="1"/>
    </xf>
    <xf numFmtId="0" fontId="53" fillId="0" borderId="24" xfId="67" applyNumberFormat="1" applyFont="1" applyFill="1" applyBorder="1" applyAlignment="1">
      <alignment horizontal="center" vertical="center"/>
    </xf>
    <xf numFmtId="0" fontId="53" fillId="0" borderId="34" xfId="67" applyNumberFormat="1" applyFont="1" applyFill="1" applyBorder="1" applyAlignment="1">
      <alignment horizontal="center" vertical="center"/>
    </xf>
    <xf numFmtId="0" fontId="10" fillId="65" borderId="0" xfId="0" applyFont="1" applyFill="1" applyAlignment="1">
      <alignment horizontal="justify" vertical="top" wrapText="1"/>
    </xf>
    <xf numFmtId="0" fontId="14" fillId="65" borderId="0" xfId="0" applyFont="1" applyFill="1" applyAlignment="1">
      <alignment horizontal="justify" vertical="top" wrapText="1"/>
    </xf>
    <xf numFmtId="166" fontId="11" fillId="2" borderId="0" xfId="0" quotePrefix="1" applyNumberFormat="1" applyFont="1" applyFill="1" applyAlignment="1">
      <alignment horizontal="center"/>
    </xf>
    <xf numFmtId="0" fontId="10" fillId="65" borderId="0" xfId="0" quotePrefix="1" applyFont="1" applyFill="1" applyAlignment="1">
      <alignment horizontal="justify" vertical="top" wrapText="1"/>
    </xf>
    <xf numFmtId="0" fontId="53" fillId="0" borderId="25" xfId="67" applyNumberFormat="1" applyFont="1" applyFill="1" applyBorder="1" applyAlignment="1">
      <alignment horizontal="center" vertical="center"/>
    </xf>
    <xf numFmtId="0" fontId="53" fillId="0" borderId="41" xfId="67" applyNumberFormat="1" applyFont="1" applyFill="1" applyBorder="1" applyAlignment="1">
      <alignment horizontal="center" vertical="center"/>
    </xf>
    <xf numFmtId="0" fontId="53" fillId="0" borderId="29" xfId="67" applyNumberFormat="1" applyFont="1" applyFill="1" applyBorder="1" applyAlignment="1">
      <alignment horizontal="center" vertical="center"/>
    </xf>
    <xf numFmtId="0" fontId="10" fillId="0" borderId="0" xfId="0" quotePrefix="1" applyFont="1" applyFill="1" applyBorder="1" applyAlignment="1">
      <alignment horizontal="justify" vertical="top" wrapText="1"/>
    </xf>
    <xf numFmtId="0" fontId="11" fillId="0" borderId="11" xfId="0" quotePrefix="1" applyFont="1" applyFill="1" applyBorder="1" applyAlignment="1">
      <alignment horizontal="center" vertical="top" wrapText="1"/>
    </xf>
    <xf numFmtId="0" fontId="10" fillId="0" borderId="0" xfId="69" applyFont="1" applyAlignment="1">
      <alignment horizontal="justify" vertical="top"/>
      <protection locked="0"/>
    </xf>
    <xf numFmtId="166" fontId="11" fillId="65" borderId="0" xfId="0" quotePrefix="1" applyNumberFormat="1" applyFont="1" applyFill="1" applyAlignment="1">
      <alignment horizontal="center"/>
    </xf>
    <xf numFmtId="0" fontId="14" fillId="0" borderId="0" xfId="0" quotePrefix="1" applyFont="1" applyAlignment="1">
      <alignment horizontal="justify" vertical="top"/>
    </xf>
    <xf numFmtId="0" fontId="14" fillId="0" borderId="0" xfId="0" applyFont="1" applyAlignment="1">
      <alignment horizontal="justify" vertical="top"/>
    </xf>
    <xf numFmtId="0" fontId="10" fillId="0" borderId="0" xfId="0" quotePrefix="1" applyFont="1" applyAlignment="1">
      <alignment horizontal="justify" vertical="top"/>
    </xf>
    <xf numFmtId="0" fontId="10" fillId="0" borderId="0" xfId="0" applyFont="1" applyAlignment="1">
      <alignment horizontal="justify" vertical="top"/>
    </xf>
    <xf numFmtId="0" fontId="14" fillId="0" borderId="0" xfId="0" applyFont="1" applyFill="1" applyAlignment="1">
      <alignment horizontal="justify" vertical="justify"/>
    </xf>
    <xf numFmtId="0" fontId="53" fillId="0" borderId="27" xfId="67" applyNumberFormat="1" applyFont="1" applyFill="1" applyBorder="1" applyAlignment="1">
      <alignment horizontal="center" vertical="center" wrapText="1"/>
    </xf>
    <xf numFmtId="0" fontId="53" fillId="0" borderId="31" xfId="67" applyNumberFormat="1" applyFont="1" applyFill="1" applyBorder="1" applyAlignment="1">
      <alignment horizontal="center" vertical="center" wrapText="1"/>
    </xf>
    <xf numFmtId="0" fontId="10" fillId="0" borderId="0" xfId="71" applyFont="1" applyAlignment="1">
      <alignment horizontal="justify" vertical="top"/>
      <protection locked="0"/>
    </xf>
    <xf numFmtId="0" fontId="10" fillId="65" borderId="0" xfId="0" applyFont="1" applyFill="1" applyAlignment="1">
      <alignment horizontal="justify" vertical="top"/>
    </xf>
    <xf numFmtId="0" fontId="10" fillId="65" borderId="0" xfId="0" applyFont="1" applyFill="1" applyBorder="1" applyAlignment="1">
      <alignment horizontal="justify" vertical="top"/>
    </xf>
    <xf numFmtId="166" fontId="13" fillId="0" borderId="0" xfId="0" quotePrefix="1" applyNumberFormat="1" applyFont="1" applyFill="1" applyAlignment="1">
      <alignment horizontal="center"/>
    </xf>
    <xf numFmtId="0" fontId="11" fillId="65" borderId="0" xfId="0" applyFont="1" applyFill="1" applyAlignment="1">
      <alignment horizontal="center"/>
    </xf>
    <xf numFmtId="0" fontId="10" fillId="0" borderId="0" xfId="0" quotePrefix="1" applyFont="1" applyFill="1" applyAlignment="1">
      <alignment horizontal="justify" vertical="top" wrapText="1"/>
    </xf>
    <xf numFmtId="0" fontId="11" fillId="0" borderId="11" xfId="0" applyFont="1" applyFill="1" applyBorder="1" applyAlignment="1">
      <alignment horizontal="center" vertical="top" wrapText="1"/>
    </xf>
    <xf numFmtId="0" fontId="14" fillId="0" borderId="0" xfId="0" applyFont="1" applyAlignment="1">
      <alignment horizontal="justify" vertical="top" wrapText="1"/>
    </xf>
    <xf numFmtId="0" fontId="7" fillId="0" borderId="0" xfId="370" applyNumberFormat="1" applyFont="1" applyFill="1" applyAlignment="1">
      <alignment horizontal="left" vertical="top" wrapText="1"/>
    </xf>
    <xf numFmtId="0" fontId="10" fillId="0" borderId="0" xfId="0" quotePrefix="1" applyFont="1" applyFill="1" applyBorder="1" applyAlignment="1">
      <alignment vertical="top" wrapText="1"/>
    </xf>
    <xf numFmtId="0" fontId="10" fillId="0" borderId="0" xfId="0" applyNumberFormat="1" applyFont="1" applyFill="1" applyAlignment="1">
      <alignment vertical="top" wrapText="1"/>
    </xf>
    <xf numFmtId="0" fontId="24" fillId="0" borderId="0" xfId="0" quotePrefix="1" applyFont="1" applyFill="1" applyAlignment="1">
      <alignment horizontal="center"/>
    </xf>
    <xf numFmtId="0" fontId="26" fillId="0" borderId="0" xfId="0" quotePrefix="1" applyFont="1" applyFill="1" applyAlignment="1">
      <alignment horizontal="center"/>
    </xf>
    <xf numFmtId="0" fontId="24" fillId="0" borderId="0" xfId="0" applyNumberFormat="1" applyFont="1" applyFill="1" applyBorder="1" applyAlignment="1">
      <alignment horizontal="center" wrapText="1"/>
    </xf>
    <xf numFmtId="0" fontId="24" fillId="0" borderId="9" xfId="0" quotePrefix="1" applyFont="1" applyFill="1" applyBorder="1" applyAlignment="1">
      <alignment horizontal="center"/>
    </xf>
    <xf numFmtId="0" fontId="24" fillId="0" borderId="14" xfId="0" applyFont="1" applyFill="1" applyBorder="1" applyAlignment="1">
      <alignment horizontal="center"/>
    </xf>
    <xf numFmtId="0" fontId="24" fillId="0" borderId="10" xfId="0" applyFont="1" applyFill="1" applyBorder="1" applyAlignment="1">
      <alignment horizontal="center"/>
    </xf>
    <xf numFmtId="0" fontId="24" fillId="0" borderId="55" xfId="0" applyNumberFormat="1" applyFont="1" applyFill="1" applyBorder="1" applyAlignment="1">
      <alignment horizontal="center" vertical="center" wrapText="1"/>
    </xf>
    <xf numFmtId="166" fontId="28" fillId="0" borderId="1" xfId="0" applyNumberFormat="1" applyFont="1" applyBorder="1" applyAlignment="1">
      <alignment horizontal="center"/>
    </xf>
    <xf numFmtId="166" fontId="27" fillId="0" borderId="1" xfId="0" applyNumberFormat="1" applyFont="1" applyBorder="1" applyAlignment="1">
      <alignment horizontal="center"/>
    </xf>
    <xf numFmtId="0" fontId="53" fillId="0" borderId="3" xfId="67" applyNumberFormat="1" applyFont="1" applyFill="1" applyBorder="1" applyAlignment="1">
      <alignment horizontal="center" vertical="center" wrapText="1"/>
    </xf>
    <xf numFmtId="0" fontId="53" fillId="0" borderId="12" xfId="67" applyNumberFormat="1" applyFont="1" applyFill="1" applyBorder="1" applyAlignment="1">
      <alignment horizontal="center" vertical="center" wrapText="1"/>
    </xf>
    <xf numFmtId="0" fontId="53" fillId="0" borderId="13" xfId="67" quotePrefix="1" applyFont="1" applyFill="1" applyBorder="1" applyAlignment="1">
      <alignment horizontal="center" vertical="center"/>
    </xf>
    <xf numFmtId="0" fontId="55" fillId="0" borderId="13" xfId="67" quotePrefix="1" applyFont="1" applyFill="1" applyBorder="1" applyAlignment="1">
      <alignment horizontal="center" vertical="center"/>
    </xf>
    <xf numFmtId="0" fontId="53" fillId="0" borderId="3" xfId="67" applyNumberFormat="1" applyFont="1" applyFill="1" applyBorder="1" applyAlignment="1">
      <alignment horizontal="center" vertical="center"/>
    </xf>
    <xf numFmtId="0" fontId="53" fillId="0" borderId="12" xfId="67" applyNumberFormat="1" applyFont="1" applyFill="1" applyBorder="1" applyAlignment="1">
      <alignment horizontal="center" vertical="center"/>
    </xf>
    <xf numFmtId="0" fontId="53" fillId="0" borderId="9" xfId="67" applyNumberFormat="1" applyFont="1" applyFill="1" applyBorder="1" applyAlignment="1">
      <alignment horizontal="center" vertical="center"/>
    </xf>
    <xf numFmtId="0" fontId="53" fillId="0" borderId="14" xfId="67" applyNumberFormat="1" applyFont="1" applyFill="1" applyBorder="1" applyAlignment="1">
      <alignment horizontal="center" vertical="center"/>
    </xf>
    <xf numFmtId="0" fontId="53" fillId="0" borderId="10" xfId="67" applyNumberFormat="1" applyFont="1" applyFill="1" applyBorder="1" applyAlignment="1">
      <alignment horizontal="center" vertical="center"/>
    </xf>
    <xf numFmtId="0" fontId="24" fillId="0" borderId="1" xfId="0" applyNumberFormat="1" applyFont="1" applyFill="1" applyBorder="1" applyAlignment="1">
      <alignment horizontal="center" vertical="center" wrapText="1"/>
    </xf>
    <xf numFmtId="43" fontId="24" fillId="0" borderId="1" xfId="0" applyNumberFormat="1" applyFont="1" applyFill="1" applyBorder="1" applyAlignment="1">
      <alignment horizontal="center" vertical="center" wrapText="1"/>
    </xf>
    <xf numFmtId="0" fontId="10" fillId="0" borderId="0" xfId="0" applyFont="1" applyFill="1" applyAlignment="1">
      <alignment horizontal="left" wrapText="1"/>
    </xf>
    <xf numFmtId="0" fontId="118" fillId="0" borderId="0" xfId="418" applyNumberFormat="1" applyFont="1" applyFill="1" applyAlignment="1">
      <alignment vertical="top" wrapText="1"/>
    </xf>
    <xf numFmtId="0" fontId="118" fillId="0" borderId="0" xfId="418" applyNumberFormat="1" applyFont="1" applyFill="1" applyAlignment="1">
      <alignment vertical="top"/>
    </xf>
    <xf numFmtId="1" fontId="13" fillId="0" borderId="0" xfId="0" quotePrefix="1" applyNumberFormat="1" applyFont="1" applyAlignment="1">
      <alignment horizontal="left" vertical="top"/>
    </xf>
  </cellXfs>
  <cellStyles count="573">
    <cellStyle name=" 1" xfId="3"/>
    <cellStyle name=" 1 2" xfId="4"/>
    <cellStyle name=" 1_Notes for June-2011" xfId="5"/>
    <cellStyle name="_AFF -FS 09-Aug-08" xfId="123"/>
    <cellStyle name="_Annual Accounts 2009 27 July (Final)" xfId="124"/>
    <cellStyle name="_Extra disclosure - final" xfId="125"/>
    <cellStyle name="_Extra disclosure - final_~4456819" xfId="126"/>
    <cellStyle name="_Extra disclosure - final_~4456819_Copy of DCF Accounts V19 after client changes" xfId="127"/>
    <cellStyle name="_Extra disclosure - final_~4456819_Copy of UHF DAF- Final" xfId="128"/>
    <cellStyle name="_Extra disclosure - final_~4456819_Element dec 2010'asf" xfId="446"/>
    <cellStyle name="_Extra disclosure - final_Accounts DCF Dec 31,2008 Auditors - Changes" xfId="129"/>
    <cellStyle name="_Extra disclosure - final_Accounts DCF Dec 31,2008 Auditors - Changes_Copy of DCF Accounts V19 after client changes" xfId="130"/>
    <cellStyle name="_Extra disclosure - final_Accounts DCF Dec 31,2008 Auditors - Changes_Copy of UHF DAF- Final" xfId="131"/>
    <cellStyle name="_Extra disclosure - final_Accounts DCF Dec 31,2008 Auditors - Changes_Element dec 2010'asf" xfId="447"/>
    <cellStyle name="_Extra disclosure - final_Copy of DCF Accounts V19 after client changes" xfId="132"/>
    <cellStyle name="_Extra disclosure - final_DCF Accounts V22" xfId="133"/>
    <cellStyle name="_Extra disclosure - final_SMF_Accounts_after_KB_changes" xfId="448"/>
    <cellStyle name="_SCL-IFRS7 5-9-09" xfId="134"/>
    <cellStyle name="£ BP" xfId="135"/>
    <cellStyle name="¥ JY" xfId="136"/>
    <cellStyle name="=C:\WINNT\SYSTEM32\COMMAND.COM" xfId="76"/>
    <cellStyle name="=C:\WINNT\SYSTEM32\COMMAND.COM 10" xfId="404"/>
    <cellStyle name="=C:\WINNT\SYSTEM32\COMMAND.COM 2" xfId="77"/>
    <cellStyle name="=C:\WINNT\SYSTEM32\COMMAND.COM 2 2" xfId="78"/>
    <cellStyle name="=C:\WINNT\SYSTEM32\COMMAND.COM 2 2 2" xfId="79"/>
    <cellStyle name="=C:\WINNT\SYSTEM32\COMMAND.COM 2 2 2 2" xfId="348"/>
    <cellStyle name="=C:\WINNT\SYSTEM32\COMMAND.COM 2 2 25" xfId="343"/>
    <cellStyle name="=C:\WINNT\SYSTEM32\COMMAND.COM 2 27" xfId="372"/>
    <cellStyle name="=C:\WINNT\SYSTEM32\COMMAND.COM 2 3" xfId="137"/>
    <cellStyle name="=C:\WINNT\SYSTEM32\COMMAND.COM 2_Book1" xfId="138"/>
    <cellStyle name="=C:\WINNT\SYSTEM32\COMMAND.COM 3" xfId="80"/>
    <cellStyle name="=C:\WINNT\SYSTEM32\COMMAND.COM 3 10" xfId="357"/>
    <cellStyle name="=C:\WINNT\SYSTEM32\COMMAND.COM 3 2" xfId="109"/>
    <cellStyle name="=C:\WINNT\SYSTEM32\COMMAND.COM 3 3" xfId="81"/>
    <cellStyle name="=C:\WINNT\SYSTEM32\COMMAND.COM 4" xfId="139"/>
    <cellStyle name="=C:\WINNT\SYSTEM32\COMMAND.COM 5" xfId="140"/>
    <cellStyle name="=C:\WINNT\SYSTEM32\COMMAND.COM 6" xfId="141"/>
    <cellStyle name="=C:\WINNT\SYSTEM32\COMMAND.COM 7" xfId="380"/>
    <cellStyle name="=C:\WINNT\SYSTEM32\COMMAND.COM_1-5.1" xfId="142"/>
    <cellStyle name="=C:\WINNT35\SYSTEM32\COMMAND.COM" xfId="143"/>
    <cellStyle name="10" xfId="144"/>
    <cellStyle name="20% - Accent1" xfId="22" builtinId="30" customBuiltin="1"/>
    <cellStyle name="20% - Accent1 2" xfId="48"/>
    <cellStyle name="20% - Accent1 2 2" xfId="145"/>
    <cellStyle name="20% - Accent1 3" xfId="426"/>
    <cellStyle name="20% - Accent2" xfId="26" builtinId="34" customBuiltin="1"/>
    <cellStyle name="20% - Accent2 2" xfId="50"/>
    <cellStyle name="20% - Accent2 2 2" xfId="146"/>
    <cellStyle name="20% - Accent2 3" xfId="428"/>
    <cellStyle name="20% - Accent3" xfId="30" builtinId="38" customBuiltin="1"/>
    <cellStyle name="20% - Accent3 2" xfId="52"/>
    <cellStyle name="20% - Accent3 2 2" xfId="147"/>
    <cellStyle name="20% - Accent3 3" xfId="430"/>
    <cellStyle name="20% - Accent4" xfId="34" builtinId="42" customBuiltin="1"/>
    <cellStyle name="20% - Accent4 2" xfId="54"/>
    <cellStyle name="20% - Accent4 2 2" xfId="148"/>
    <cellStyle name="20% - Accent4 3" xfId="432"/>
    <cellStyle name="20% - Accent5" xfId="38" builtinId="46" customBuiltin="1"/>
    <cellStyle name="20% - Accent5 2" xfId="56"/>
    <cellStyle name="20% - Accent5 2 2" xfId="149"/>
    <cellStyle name="20% - Accent5 3" xfId="434"/>
    <cellStyle name="20% - Accent6" xfId="42" builtinId="50" customBuiltin="1"/>
    <cellStyle name="20% - Accent6 2" xfId="58"/>
    <cellStyle name="20% - Accent6 2 2" xfId="150"/>
    <cellStyle name="20% - Accent6 3" xfId="436"/>
    <cellStyle name="40% - Accent1" xfId="23" builtinId="31" customBuiltin="1"/>
    <cellStyle name="40% - Accent1 2" xfId="49"/>
    <cellStyle name="40% - Accent1 2 2" xfId="151"/>
    <cellStyle name="40% - Accent1 3" xfId="427"/>
    <cellStyle name="40% - Accent2" xfId="27" builtinId="35" customBuiltin="1"/>
    <cellStyle name="40% - Accent2 2" xfId="51"/>
    <cellStyle name="40% - Accent2 2 2" xfId="152"/>
    <cellStyle name="40% - Accent2 3" xfId="429"/>
    <cellStyle name="40% - Accent3" xfId="31" builtinId="39" customBuiltin="1"/>
    <cellStyle name="40% - Accent3 2" xfId="53"/>
    <cellStyle name="40% - Accent3 2 2" xfId="153"/>
    <cellStyle name="40% - Accent3 3" xfId="431"/>
    <cellStyle name="40% - Accent4" xfId="35" builtinId="43" customBuiltin="1"/>
    <cellStyle name="40% - Accent4 2" xfId="55"/>
    <cellStyle name="40% - Accent4 2 2" xfId="154"/>
    <cellStyle name="40% - Accent4 3" xfId="433"/>
    <cellStyle name="40% - Accent5" xfId="39" builtinId="47" customBuiltin="1"/>
    <cellStyle name="40% - Accent5 2" xfId="57"/>
    <cellStyle name="40% - Accent5 2 2" xfId="155"/>
    <cellStyle name="40% - Accent5 3" xfId="435"/>
    <cellStyle name="40% - Accent6" xfId="43" builtinId="51" customBuiltin="1"/>
    <cellStyle name="40% - Accent6 2" xfId="59"/>
    <cellStyle name="40% - Accent6 2 2" xfId="156"/>
    <cellStyle name="40% - Accent6 3" xfId="437"/>
    <cellStyle name="60% - Accent1" xfId="24" builtinId="32" customBuiltin="1"/>
    <cellStyle name="60% - Accent1 2" xfId="157"/>
    <cellStyle name="60% - Accent2" xfId="28" builtinId="36" customBuiltin="1"/>
    <cellStyle name="60% - Accent2 2" xfId="158"/>
    <cellStyle name="60% - Accent3" xfId="32" builtinId="40" customBuiltin="1"/>
    <cellStyle name="60% - Accent3 2" xfId="159"/>
    <cellStyle name="60% - Accent4" xfId="36" builtinId="44" customBuiltin="1"/>
    <cellStyle name="60% - Accent4 2" xfId="160"/>
    <cellStyle name="60% - Accent5" xfId="40" builtinId="48" customBuiltin="1"/>
    <cellStyle name="60% - Accent5 2" xfId="161"/>
    <cellStyle name="60% - Accent6" xfId="44" builtinId="52" customBuiltin="1"/>
    <cellStyle name="60% - Accent6 2" xfId="162"/>
    <cellStyle name="Accent1" xfId="21" builtinId="29" customBuiltin="1"/>
    <cellStyle name="Accent1 2" xfId="163"/>
    <cellStyle name="Accent2" xfId="25" builtinId="33" customBuiltin="1"/>
    <cellStyle name="Accent2 2" xfId="164"/>
    <cellStyle name="Accent3" xfId="29" builtinId="37" customBuiltin="1"/>
    <cellStyle name="Accent3 2" xfId="165"/>
    <cellStyle name="Accent4" xfId="33" builtinId="41" customBuiltin="1"/>
    <cellStyle name="Accent4 2" xfId="166"/>
    <cellStyle name="Accent5" xfId="37" builtinId="45" customBuiltin="1"/>
    <cellStyle name="Accent5 2" xfId="167"/>
    <cellStyle name="Accent6" xfId="41" builtinId="49" customBuiltin="1"/>
    <cellStyle name="Accent6 2" xfId="168"/>
    <cellStyle name="Bad" xfId="11" builtinId="27" customBuiltin="1"/>
    <cellStyle name="Bad 2" xfId="169"/>
    <cellStyle name="Bold/Border" xfId="170"/>
    <cellStyle name="Bold/Border 2" xfId="536"/>
    <cellStyle name="Brand Align Left Text" xfId="171"/>
    <cellStyle name="Brand Default" xfId="172"/>
    <cellStyle name="Brand Percent" xfId="173"/>
    <cellStyle name="Brand Source" xfId="174"/>
    <cellStyle name="Brand Subtitle with Underline" xfId="175"/>
    <cellStyle name="Brand Subtitle without Underline" xfId="176"/>
    <cellStyle name="Brand Title" xfId="177"/>
    <cellStyle name="Bullet" xfId="178"/>
    <cellStyle name="Calc Currency (0)" xfId="179"/>
    <cellStyle name="Calc Currency (0) 2" xfId="449"/>
    <cellStyle name="Calc Percent (0)" xfId="180"/>
    <cellStyle name="Calc Percent (1)" xfId="181"/>
    <cellStyle name="Calculation" xfId="15" builtinId="22" customBuiltin="1"/>
    <cellStyle name="Calculation 2" xfId="182"/>
    <cellStyle name="Calculation 2 2" xfId="570"/>
    <cellStyle name="Check Cell" xfId="17" builtinId="23" customBuiltin="1"/>
    <cellStyle name="Check Cell 2" xfId="183"/>
    <cellStyle name="Comma" xfId="1" builtinId="3"/>
    <cellStyle name="Comma  - Style1" xfId="184"/>
    <cellStyle name="Comma  - Style1 2" xfId="451"/>
    <cellStyle name="Comma  - Style2" xfId="185"/>
    <cellStyle name="Comma  - Style2 2" xfId="452"/>
    <cellStyle name="Comma  - Style3" xfId="186"/>
    <cellStyle name="Comma  - Style3 2" xfId="453"/>
    <cellStyle name="Comma  - Style4" xfId="187"/>
    <cellStyle name="Comma  - Style4 2" xfId="454"/>
    <cellStyle name="Comma  - Style5" xfId="188"/>
    <cellStyle name="Comma  - Style5 2" xfId="455"/>
    <cellStyle name="Comma  - Style6" xfId="189"/>
    <cellStyle name="Comma  - Style6 2" xfId="456"/>
    <cellStyle name="Comma  - Style7" xfId="190"/>
    <cellStyle name="Comma  - Style7 2" xfId="457"/>
    <cellStyle name="Comma  - Style8" xfId="191"/>
    <cellStyle name="Comma  - Style8 2" xfId="458"/>
    <cellStyle name="Comma 10" xfId="192"/>
    <cellStyle name="Comma 10 2" xfId="193"/>
    <cellStyle name="Comma 10 2 2" xfId="367"/>
    <cellStyle name="Comma 10 2 2 2" xfId="541"/>
    <cellStyle name="Comma 10 2 3" xfId="508"/>
    <cellStyle name="Comma 10 2 4" xfId="425"/>
    <cellStyle name="Comma 10 3" xfId="368"/>
    <cellStyle name="Comma 11" xfId="75"/>
    <cellStyle name="Comma 11 10" xfId="371"/>
    <cellStyle name="Comma 11 2" xfId="406"/>
    <cellStyle name="Comma 12" xfId="82"/>
    <cellStyle name="Comma 12 2" xfId="459"/>
    <cellStyle name="Comma 121" xfId="423"/>
    <cellStyle name="Comma 13" xfId="194"/>
    <cellStyle name="Comma 13 2" xfId="460"/>
    <cellStyle name="Comma 14" xfId="83"/>
    <cellStyle name="Comma 15" xfId="344"/>
    <cellStyle name="Comma 15 2" xfId="356"/>
    <cellStyle name="Comma 16" xfId="347"/>
    <cellStyle name="Comma 16 2" xfId="538"/>
    <cellStyle name="Comma 17" xfId="354"/>
    <cellStyle name="Comma 18" xfId="382"/>
    <cellStyle name="Comma 18 2" xfId="496"/>
    <cellStyle name="Comma 18 3" xfId="544"/>
    <cellStyle name="Comma 19" xfId="411"/>
    <cellStyle name="Comma 2" xfId="45"/>
    <cellStyle name="Comma 2 10" xfId="369"/>
    <cellStyle name="Comma 2 2" xfId="195"/>
    <cellStyle name="Comma 2 2 2" xfId="108"/>
    <cellStyle name="Comma 2 2 2 2" xfId="366"/>
    <cellStyle name="Comma 2 2 2 2 2" xfId="462"/>
    <cellStyle name="Comma 2 2 2 3" xfId="463"/>
    <cellStyle name="Comma 2 2 2 4" xfId="461"/>
    <cellStyle name="Comma 2 2 4" xfId="464"/>
    <cellStyle name="Comma 2 2_Accounts DSF Dec 31 2010" xfId="196"/>
    <cellStyle name="Comma 2 27 2" xfId="65"/>
    <cellStyle name="Comma 2 3" xfId="197"/>
    <cellStyle name="Comma 2 4" xfId="198"/>
    <cellStyle name="Comma 2 5" xfId="199"/>
    <cellStyle name="Comma 2 6" xfId="200"/>
    <cellStyle name="Comma 2 6 2" xfId="201"/>
    <cellStyle name="Comma 2 7" xfId="202"/>
    <cellStyle name="Comma 2 7 2" xfId="465"/>
    <cellStyle name="Comma 2 8" xfId="203"/>
    <cellStyle name="Comma 2_Accounts DSF Dec 31 2010" xfId="204"/>
    <cellStyle name="Comma 20" xfId="205"/>
    <cellStyle name="Comma 21" xfId="466"/>
    <cellStyle name="Comma 22" xfId="450"/>
    <cellStyle name="Comma 23" xfId="498"/>
    <cellStyle name="Comma 24" xfId="500"/>
    <cellStyle name="Comma 24 3" xfId="206"/>
    <cellStyle name="Comma 25" xfId="507"/>
    <cellStyle name="Comma 26" xfId="572"/>
    <cellStyle name="Comma 3" xfId="73"/>
    <cellStyle name="Comma 3 2" xfId="85"/>
    <cellStyle name="Comma 3 2 2" xfId="467"/>
    <cellStyle name="Comma 3 3" xfId="207"/>
    <cellStyle name="Comma 3 3 2" xfId="512"/>
    <cellStyle name="Comma 3 4" xfId="84"/>
    <cellStyle name="Comma 37" xfId="373"/>
    <cellStyle name="Comma 37 2" xfId="542"/>
    <cellStyle name="Comma 38" xfId="396"/>
    <cellStyle name="Comma 38 2" xfId="558"/>
    <cellStyle name="Comma 4" xfId="86"/>
    <cellStyle name="Comma 4 2" xfId="208"/>
    <cellStyle name="Comma 4 3" xfId="361"/>
    <cellStyle name="Comma 4 4" xfId="468"/>
    <cellStyle name="Comma 40" xfId="394"/>
    <cellStyle name="Comma 40 2" xfId="556"/>
    <cellStyle name="Comma 5" xfId="209"/>
    <cellStyle name="Comma 5 2" xfId="378"/>
    <cellStyle name="Comma 6" xfId="210"/>
    <cellStyle name="Comma 6 2" xfId="211"/>
    <cellStyle name="Comma 6 3" xfId="469"/>
    <cellStyle name="Comma 7" xfId="212"/>
    <cellStyle name="Comma 7 2" xfId="122"/>
    <cellStyle name="Comma 7 3" xfId="470"/>
    <cellStyle name="Comma 8" xfId="213"/>
    <cellStyle name="Comma 8 2" xfId="87"/>
    <cellStyle name="Comma 8 2 2" xfId="214"/>
    <cellStyle name="Comma 8 3" xfId="471"/>
    <cellStyle name="Comma 82" xfId="472"/>
    <cellStyle name="Comma 9" xfId="215"/>
    <cellStyle name="Comma 9 2" xfId="216"/>
    <cellStyle name="Comma 9 3" xfId="111"/>
    <cellStyle name="Comma 9 3 2" xfId="413"/>
    <cellStyle name="Comma 9 3 3" xfId="501"/>
    <cellStyle name="Comma 9 4" xfId="375"/>
    <cellStyle name="Comma 9 5" xfId="473"/>
    <cellStyle name="Comma0" xfId="217"/>
    <cellStyle name="CompanyName" xfId="218"/>
    <cellStyle name="Currency 2" xfId="120"/>
    <cellStyle name="Currency0" xfId="219"/>
    <cellStyle name="Custom - Style8" xfId="220"/>
    <cellStyle name="Dash" xfId="221"/>
    <cellStyle name="Data   - Style2" xfId="222"/>
    <cellStyle name="Data   - Style2 2" xfId="514"/>
    <cellStyle name="Data   - Style2 3" xfId="509"/>
    <cellStyle name="Date" xfId="223"/>
    <cellStyle name="Dezimal [0]_NEGS" xfId="224"/>
    <cellStyle name="Dezimal_NEGS" xfId="225"/>
    <cellStyle name="Dollar" xfId="226"/>
    <cellStyle name="Dollar 2" xfId="474"/>
    <cellStyle name="Enter Currency (0)" xfId="227"/>
    <cellStyle name="Euro" xfId="88"/>
    <cellStyle name="Euro 2" xfId="228"/>
    <cellStyle name="Explanatory Text" xfId="19" builtinId="53" customBuiltin="1"/>
    <cellStyle name="Explanatory Text 2" xfId="229"/>
    <cellStyle name="Fixed" xfId="230"/>
    <cellStyle name="Good" xfId="10" builtinId="26" customBuiltin="1"/>
    <cellStyle name="Good 2" xfId="231"/>
    <cellStyle name="Grey" xfId="89"/>
    <cellStyle name="Header1" xfId="232"/>
    <cellStyle name="Header2" xfId="233"/>
    <cellStyle name="Header2 2" xfId="513"/>
    <cellStyle name="Header2 3" xfId="510"/>
    <cellStyle name="Heading 1" xfId="6" builtinId="16" customBuiltin="1"/>
    <cellStyle name="Heading 1 2" xfId="234"/>
    <cellStyle name="Heading 2" xfId="7" builtinId="17" customBuiltin="1"/>
    <cellStyle name="Heading 2 2" xfId="235"/>
    <cellStyle name="Heading 3" xfId="8" builtinId="18" customBuiltin="1"/>
    <cellStyle name="Heading 3 2" xfId="236"/>
    <cellStyle name="Heading 4" xfId="9" builtinId="19" customBuiltin="1"/>
    <cellStyle name="Heading 4 2" xfId="237"/>
    <cellStyle name="Heading1" xfId="238"/>
    <cellStyle name="Heading2" xfId="239"/>
    <cellStyle name="Hyperlink seguido" xfId="240"/>
    <cellStyle name="Input" xfId="13" builtinId="20" customBuiltin="1"/>
    <cellStyle name="Input [yellow]" xfId="90"/>
    <cellStyle name="Input 2" xfId="241"/>
    <cellStyle name="Input 2 2" xfId="511"/>
    <cellStyle name="Input 3" xfId="475"/>
    <cellStyle name="Integer" xfId="242"/>
    <cellStyle name="Intial cap" xfId="243"/>
    <cellStyle name="Labels - Style3" xfId="244"/>
    <cellStyle name="Labels - Style3 2" xfId="567"/>
    <cellStyle name="Labels - Style3 3" xfId="499"/>
    <cellStyle name="Link Currency (0)" xfId="245"/>
    <cellStyle name="Linked Cell" xfId="16" builtinId="24" customBuiltin="1"/>
    <cellStyle name="Linked Cell 2" xfId="246"/>
    <cellStyle name="Millares [0]_laroux" xfId="247"/>
    <cellStyle name="Millares_laroux" xfId="248"/>
    <cellStyle name="Milliers [0]_EDYAN" xfId="249"/>
    <cellStyle name="Milliers_EDYAN" xfId="250"/>
    <cellStyle name="Moeda [0]_dimon" xfId="251"/>
    <cellStyle name="Moeda_dimon" xfId="252"/>
    <cellStyle name="Moneda [0]_pldt" xfId="253"/>
    <cellStyle name="Moneda_pldt" xfId="254"/>
    <cellStyle name="Monétaire [0]_EDYAN" xfId="255"/>
    <cellStyle name="Monétaire_EDYAN" xfId="256"/>
    <cellStyle name="MOQ" xfId="257"/>
    <cellStyle name="Neutral" xfId="12" builtinId="28" customBuiltin="1"/>
    <cellStyle name="Neutral 2" xfId="258"/>
    <cellStyle name="New Times Roman" xfId="259"/>
    <cellStyle name="Normal" xfId="0" builtinId="0" customBuiltin="1"/>
    <cellStyle name="Normal - Style1" xfId="91"/>
    <cellStyle name="Normal - Style1 2" xfId="92"/>
    <cellStyle name="Normal 10" xfId="260"/>
    <cellStyle name="Normal 10 2" xfId="345"/>
    <cellStyle name="Normal 10 3" xfId="520"/>
    <cellStyle name="Normal 10 6" xfId="422"/>
    <cellStyle name="Normal 11" xfId="69"/>
    <cellStyle name="Normal 11 2" xfId="476"/>
    <cellStyle name="Normal 11 3" xfId="261"/>
    <cellStyle name="Normal 111" xfId="349"/>
    <cellStyle name="Normal 111 2" xfId="477"/>
    <cellStyle name="Normal 116" xfId="107"/>
    <cellStyle name="Normal 12" xfId="70"/>
    <cellStyle name="Normal 12 2" xfId="478"/>
    <cellStyle name="Normal 12 2 2" xfId="61"/>
    <cellStyle name="Normal 12 2 2 2" xfId="263"/>
    <cellStyle name="Normal 12 3" xfId="262"/>
    <cellStyle name="Normal 127" xfId="479"/>
    <cellStyle name="Normal 13" xfId="71"/>
    <cellStyle name="Normal 13 2" xfId="365"/>
    <cellStyle name="Normal 13 3" xfId="494"/>
    <cellStyle name="Normal 13 3 2 2" xfId="63"/>
    <cellStyle name="Normal 13 4" xfId="264"/>
    <cellStyle name="Normal 135" xfId="341"/>
    <cellStyle name="Normal 14" xfId="265"/>
    <cellStyle name="Normal 14 2" xfId="495"/>
    <cellStyle name="Normal 142" xfId="350"/>
    <cellStyle name="Normal 143" xfId="358"/>
    <cellStyle name="Normal 144" xfId="480"/>
    <cellStyle name="Normal 145" xfId="72"/>
    <cellStyle name="Normal 15" xfId="266"/>
    <cellStyle name="Normal 16" xfId="267"/>
    <cellStyle name="Normal 16 2" xfId="481"/>
    <cellStyle name="Normal 16 3" xfId="521"/>
    <cellStyle name="Normal 17" xfId="268"/>
    <cellStyle name="Normal 17 2" xfId="482"/>
    <cellStyle name="Normal 17 3" xfId="522"/>
    <cellStyle name="Normal 18" xfId="269"/>
    <cellStyle name="Normal 18 2" xfId="376"/>
    <cellStyle name="Normal 18 3" xfId="483"/>
    <cellStyle name="Normal 18 4" xfId="523"/>
    <cellStyle name="Normal 19" xfId="270"/>
    <cellStyle name="Normal 19 2" xfId="524"/>
    <cellStyle name="Normal 2" xfId="93"/>
    <cellStyle name="Normal 2 10" xfId="418"/>
    <cellStyle name="Normal 2 13" xfId="370"/>
    <cellStyle name="Normal 2 2" xfId="271"/>
    <cellStyle name="Normal 2 2 2" xfId="94"/>
    <cellStyle name="Normal 2 2 2 2" xfId="405"/>
    <cellStyle name="Normal 2 2 2 2 10" xfId="417"/>
    <cellStyle name="Normal 2 2 2 3" xfId="484"/>
    <cellStyle name="Normal 2 2 32" xfId="340"/>
    <cellStyle name="Normal 2 2 4" xfId="485"/>
    <cellStyle name="Normal 2 3" xfId="272"/>
    <cellStyle name="Normal 2 3 2" xfId="118"/>
    <cellStyle name="Normal 2 4" xfId="273"/>
    <cellStyle name="Normal 2 5" xfId="274"/>
    <cellStyle name="Normal 2 6" xfId="115"/>
    <cellStyle name="Normal 2 7" xfId="414"/>
    <cellStyle name="Normal 2_14 july" xfId="379"/>
    <cellStyle name="Normal 20" xfId="275"/>
    <cellStyle name="Normal 20 2" xfId="355"/>
    <cellStyle name="Normal 20 2 2" xfId="540"/>
    <cellStyle name="Normal 20 3" xfId="525"/>
    <cellStyle name="Normal 21" xfId="95"/>
    <cellStyle name="Normal 22" xfId="276"/>
    <cellStyle name="Normal 22 2" xfId="526"/>
    <cellStyle name="Normal 22 5" xfId="421"/>
    <cellStyle name="Normal 23" xfId="277"/>
    <cellStyle name="Normal 23 2" xfId="527"/>
    <cellStyle name="Normal 24" xfId="278"/>
    <cellStyle name="Normal 24 2" xfId="528"/>
    <cellStyle name="Normal 25" xfId="279"/>
    <cellStyle name="Normal 25 2" xfId="529"/>
    <cellStyle name="Normal 25 2 3" xfId="486"/>
    <cellStyle name="Normal 257" xfId="419"/>
    <cellStyle name="Normal 26" xfId="280"/>
    <cellStyle name="Normal 26 2" xfId="530"/>
    <cellStyle name="Normal 27" xfId="281"/>
    <cellStyle name="Normal 27 2" xfId="531"/>
    <cellStyle name="Normal 28" xfId="282"/>
    <cellStyle name="Normal 28 2" xfId="532"/>
    <cellStyle name="Normal 29" xfId="283"/>
    <cellStyle name="Normal 29 2" xfId="533"/>
    <cellStyle name="Normal 3" xfId="67"/>
    <cellStyle name="Normal 3 2" xfId="97"/>
    <cellStyle name="Normal 3 2 2" xfId="284"/>
    <cellStyle name="Normal 3 2 2 2" xfId="363"/>
    <cellStyle name="Normal 3 3" xfId="285"/>
    <cellStyle name="Normal 3 4" xfId="96"/>
    <cellStyle name="Normal 3 4 6" xfId="60"/>
    <cellStyle name="Normal 3_Accounts DAF December 2011-Client" xfId="286"/>
    <cellStyle name="Normal 30" xfId="287"/>
    <cellStyle name="Normal 30 2" xfId="534"/>
    <cellStyle name="Normal 31" xfId="288"/>
    <cellStyle name="Normal 32" xfId="346"/>
    <cellStyle name="Normal 32 2" xfId="537"/>
    <cellStyle name="Normal 33" xfId="353"/>
    <cellStyle name="Normal 33 2" xfId="539"/>
    <cellStyle name="Normal 34" xfId="381"/>
    <cellStyle name="Normal 34 2" xfId="543"/>
    <cellStyle name="Normal 35" xfId="412"/>
    <cellStyle name="Normal 36" xfId="384"/>
    <cellStyle name="Normal 36 2" xfId="546"/>
    <cellStyle name="Normal 37" xfId="383"/>
    <cellStyle name="Normal 37 2" xfId="545"/>
    <cellStyle name="Normal 38" xfId="438"/>
    <cellStyle name="Normal 39" xfId="441"/>
    <cellStyle name="Normal 4" xfId="98"/>
    <cellStyle name="Normal 4 2" xfId="110"/>
    <cellStyle name="Normal 4 27" xfId="374"/>
    <cellStyle name="Normal 4 3" xfId="377"/>
    <cellStyle name="Normal 4 4" xfId="360"/>
    <cellStyle name="Normal 40" xfId="444"/>
    <cellStyle name="Normal 41" xfId="445"/>
    <cellStyle name="Normal 42" xfId="385"/>
    <cellStyle name="Normal 42 2" xfId="547"/>
    <cellStyle name="Normal 43" xfId="386"/>
    <cellStyle name="Normal 43 2" xfId="548"/>
    <cellStyle name="Normal 44" xfId="388"/>
    <cellStyle name="Normal 44 2" xfId="550"/>
    <cellStyle name="Normal 44 3" xfId="487"/>
    <cellStyle name="Normal 44 3 2" xfId="424"/>
    <cellStyle name="Normal 44 3 2 2" xfId="569"/>
    <cellStyle name="Normal 45" xfId="497"/>
    <cellStyle name="Normal 46" xfId="389"/>
    <cellStyle name="Normal 46 2" xfId="551"/>
    <cellStyle name="Normal 47" xfId="390"/>
    <cellStyle name="Normal 47 2" xfId="552"/>
    <cellStyle name="Normal 48" xfId="535"/>
    <cellStyle name="Normal 49" xfId="391"/>
    <cellStyle name="Normal 49 2" xfId="553"/>
    <cellStyle name="Normal 5" xfId="99"/>
    <cellStyle name="Normal 5 2" xfId="289"/>
    <cellStyle name="Normal 5 3" xfId="114"/>
    <cellStyle name="Normal 5 3 25" xfId="415"/>
    <cellStyle name="Normal 5 31" xfId="416"/>
    <cellStyle name="Normal 50" xfId="392"/>
    <cellStyle name="Normal 50 2" xfId="554"/>
    <cellStyle name="Normal 51" xfId="387"/>
    <cellStyle name="Normal 51 2" xfId="549"/>
    <cellStyle name="Normal 52" xfId="395"/>
    <cellStyle name="Normal 52 2" xfId="557"/>
    <cellStyle name="Normal 53" xfId="503"/>
    <cellStyle name="Normal 54" xfId="393"/>
    <cellStyle name="Normal 54 2" xfId="555"/>
    <cellStyle name="Normal 545" xfId="410"/>
    <cellStyle name="Normal 545 2" xfId="568"/>
    <cellStyle name="Normal 55" xfId="397"/>
    <cellStyle name="Normal 55 2" xfId="559"/>
    <cellStyle name="Normal 56" xfId="398"/>
    <cellStyle name="Normal 56 2" xfId="560"/>
    <cellStyle name="Normal 57" xfId="399"/>
    <cellStyle name="Normal 57 2" xfId="561"/>
    <cellStyle name="Normal 58" xfId="400"/>
    <cellStyle name="Normal 58 2" xfId="562"/>
    <cellStyle name="Normal 59" xfId="401"/>
    <cellStyle name="Normal 59 2" xfId="563"/>
    <cellStyle name="Normal 6" xfId="119"/>
    <cellStyle name="Normal 6 2" xfId="100"/>
    <cellStyle name="Normal 6 2 2" xfId="290"/>
    <cellStyle name="Normal 6 2 5" xfId="420"/>
    <cellStyle name="Normal 6 3" xfId="291"/>
    <cellStyle name="Normal 60" xfId="403"/>
    <cellStyle name="Normal 60 2" xfId="565"/>
    <cellStyle name="Normal 61" xfId="402"/>
    <cellStyle name="Normal 61 2" xfId="564"/>
    <cellStyle name="Normal 62" xfId="571"/>
    <cellStyle name="Normal 7" xfId="101"/>
    <cellStyle name="Normal 7 2" xfId="488"/>
    <cellStyle name="Normal 7 2 2" xfId="489"/>
    <cellStyle name="Normal 70" xfId="409"/>
    <cellStyle name="Normal 8" xfId="292"/>
    <cellStyle name="Normal 8 2" xfId="116"/>
    <cellStyle name="Normal 9" xfId="68"/>
    <cellStyle name="Normal 9 2" xfId="121"/>
    <cellStyle name="Normal 9 3" xfId="490"/>
    <cellStyle name="Normal 9 4" xfId="102"/>
    <cellStyle name="Normal 94" xfId="64"/>
    <cellStyle name="Normal_PiF Accounts June 2010 After TY changes" xfId="407"/>
    <cellStyle name="Normal1" xfId="339"/>
    <cellStyle name="Normal1 2" xfId="351"/>
    <cellStyle name="Note 2" xfId="293"/>
    <cellStyle name="Note 2 2" xfId="515"/>
    <cellStyle name="Note 3" xfId="443"/>
    <cellStyle name="Note 4" xfId="491"/>
    <cellStyle name="Œ…‹æØ‚è [0.00]_BL94CODE" xfId="294"/>
    <cellStyle name="Œ…‹æØ‚è_BL94CODE" xfId="295"/>
    <cellStyle name="Output" xfId="14" builtinId="21" customBuiltin="1"/>
    <cellStyle name="Output 2" xfId="296"/>
    <cellStyle name="Output 2 2" xfId="566"/>
    <cellStyle name="OUTPUT AMOUNTS" xfId="297"/>
    <cellStyle name="OUTPUT COLUMN HEADINGS" xfId="298"/>
    <cellStyle name="OUTPUT LINE ITEMS" xfId="299"/>
    <cellStyle name="OUTPUT REPORT HEADING" xfId="300"/>
    <cellStyle name="OUTPUT REPORT TITLE" xfId="301"/>
    <cellStyle name="p/n" xfId="302"/>
    <cellStyle name="Percent" xfId="2" builtinId="5"/>
    <cellStyle name="Percent [2]" xfId="103"/>
    <cellStyle name="Percent [2] 2" xfId="303"/>
    <cellStyle name="Percent 10" xfId="492"/>
    <cellStyle name="Percent 2" xfId="46"/>
    <cellStyle name="Percent 2 2" xfId="112"/>
    <cellStyle name="Percent 2 3" xfId="304"/>
    <cellStyle name="Percent 2 4" xfId="305"/>
    <cellStyle name="Percent 2 5" xfId="306"/>
    <cellStyle name="Percent 2 6" xfId="364"/>
    <cellStyle name="Percent 2 7" xfId="104"/>
    <cellStyle name="Percent 2_Accounts DSF Dec 31 2010" xfId="307"/>
    <cellStyle name="Percent 21 2" xfId="66"/>
    <cellStyle name="Percent 3" xfId="74"/>
    <cellStyle name="Percent 3 2" xfId="309"/>
    <cellStyle name="Percent 3 3" xfId="113"/>
    <cellStyle name="Percent 3 4" xfId="308"/>
    <cellStyle name="Percent 32" xfId="117"/>
    <cellStyle name="Percent 32 2" xfId="502"/>
    <cellStyle name="Percent 4" xfId="310"/>
    <cellStyle name="Percent 4 2" xfId="311"/>
    <cellStyle name="Percent 5" xfId="312"/>
    <cellStyle name="Percent 6" xfId="313"/>
    <cellStyle name="Percent 6 2" xfId="314"/>
    <cellStyle name="Percent 7" xfId="315"/>
    <cellStyle name="Percent 8" xfId="316"/>
    <cellStyle name="Percent 9" xfId="359"/>
    <cellStyle name="PrePop Currency (0)" xfId="317"/>
    <cellStyle name="Product" xfId="318"/>
    <cellStyle name="REFNO" xfId="319"/>
    <cellStyle name="Reset  - Style7" xfId="320"/>
    <cellStyle name="Standard_NEGS" xfId="321"/>
    <cellStyle name="Style 1" xfId="105"/>
    <cellStyle name="Style 1 2" xfId="106"/>
    <cellStyle name="Style 1 2 10" xfId="62"/>
    <cellStyle name="Style 1 2 2" xfId="408"/>
    <cellStyle name="Style 1 2 26" xfId="342"/>
    <cellStyle name="Style 1 2 3" xfId="352"/>
    <cellStyle name="Style 1 2 3 2" xfId="362"/>
    <cellStyle name="Style 1 3" xfId="322"/>
    <cellStyle name="Style 1 4" xfId="323"/>
    <cellStyle name="Style 1_Book1" xfId="324"/>
    <cellStyle name="sub" xfId="325"/>
    <cellStyle name="Sub-group Hdg" xfId="326"/>
    <cellStyle name="Sub-heading" xfId="327"/>
    <cellStyle name="Table  - Style6" xfId="328"/>
    <cellStyle name="Table  - Style6 2" xfId="506"/>
    <cellStyle name="Table  - Style6 3" xfId="516"/>
    <cellStyle name="Temp" xfId="329"/>
    <cellStyle name="Temp 2" xfId="505"/>
    <cellStyle name="Temp 3" xfId="517"/>
    <cellStyle name="Text Indent A" xfId="330"/>
    <cellStyle name="Text Indent B" xfId="331"/>
    <cellStyle name="Times New Roman" xfId="332"/>
    <cellStyle name="Title  - Style1" xfId="333"/>
    <cellStyle name="Title 2" xfId="47"/>
    <cellStyle name="Title 2 2" xfId="334"/>
    <cellStyle name="Title 3" xfId="439"/>
    <cellStyle name="Title 4" xfId="440"/>
    <cellStyle name="Title 5" xfId="442"/>
    <cellStyle name="Title 6" xfId="493"/>
    <cellStyle name="Total" xfId="20" builtinId="25" customBuiltin="1"/>
    <cellStyle name="Total 2" xfId="335"/>
    <cellStyle name="Total 2 2" xfId="518"/>
    <cellStyle name="TotCol - Style5" xfId="336"/>
    <cellStyle name="TotRow - Style4" xfId="337"/>
    <cellStyle name="TotRow - Style4 2" xfId="504"/>
    <cellStyle name="TotRow - Style4 3" xfId="519"/>
    <cellStyle name="Warning Text" xfId="18" builtinId="11" customBuiltin="1"/>
    <cellStyle name="Warning Text 2" xfId="3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50" Type="http://schemas.openxmlformats.org/officeDocument/2006/relationships/externalLink" Target="externalLinks/externalLink38.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3" Type="http://schemas.openxmlformats.org/officeDocument/2006/relationships/externalLink" Target="externalLinks/externalLink41.xml"/><Relationship Id="rId5" Type="http://schemas.openxmlformats.org/officeDocument/2006/relationships/worksheet" Target="worksheets/sheet5.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3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externalLink" Target="externalLinks/externalLink37.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52" Type="http://schemas.openxmlformats.org/officeDocument/2006/relationships/externalLink" Target="externalLinks/externalLink4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13</xdr:col>
      <xdr:colOff>0</xdr:colOff>
      <xdr:row>268</xdr:row>
      <xdr:rowOff>0</xdr:rowOff>
    </xdr:from>
    <xdr:ext cx="612519" cy="2667"/>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8686800" y="609600"/>
          <a:ext cx="612519" cy="2667"/>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900" b="0" i="0" u="none" strike="noStrike" baseline="0">
              <a:solidFill>
                <a:srgbClr val="000000"/>
              </a:solidFill>
              <a:latin typeface="Arial"/>
              <a:cs typeface="Arial"/>
            </a:rPr>
            <a:t>The Finance Act, 2008 introduced an amendment to the Workers’ Welfare Fund (WWF) Ordinance, 1971, whereby the definition of “industrial establishment” was amended to include therein, any establishment to which the West Pakistan Shops and Establishment Ordinance, 1969 (Ordinance of 1969) applies. Management Company of the Fund, based on a legal advice obtained through Mutual Funds Association of Pakistan (MUFAP) was of a firm view that Collective Investment Scheme (CIS) were not establishments and therefore, the WWF Ordinance should not be applicable to such schemes. The MUFAP had also filed a constitutional petition in the High Court of Sindh (the Court) on behalf of the members, challenging the applicability of WWF to the CIS. The said petition was dismissed by the Court vide its order dated May 25, 2010 on the main ground that the MUFAP (Petitioner) could not be held entitled to maintain a petition in respect of its members as it was not the aggrieved party.  The Judgment  recognises that the Trusts are covered by the scope of the definition of commercial establishment as contained in Ordinance of 1969 and, therefore, mutual funds and other funds appear to be covered unless it can be established that they fall with in the scope of exemption set out in Section 5 (1)(iii) of the Ordinance of 1969 i.e. the Trusts not run for profit or in the course of business does not make any profit. This could be examined when the aggrieved parties directly approached the Court for redressal.</a:t>
          </a: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317</xdr:row>
          <xdr:rowOff>7620</xdr:rowOff>
        </xdr:from>
        <xdr:to>
          <xdr:col>12</xdr:col>
          <xdr:colOff>579120</xdr:colOff>
          <xdr:row>350</xdr:row>
          <xdr:rowOff>113030</xdr:rowOff>
        </xdr:to>
        <xdr:pic>
          <xdr:nvPicPr>
            <xdr:cNvPr id="10" name="Picture 9"/>
            <xdr:cNvPicPr>
              <a:picLocks noChangeAspect="1" noChangeArrowheads="1"/>
              <a:extLst>
                <a:ext uri="{84589F7E-364E-4C9E-8A38-B11213B215E9}">
                  <a14:cameraTool cellRange="'17.1'!$A$11:$M$46" spid="_x0000_s1059"/>
                </a:ext>
              </a:extLst>
            </xdr:cNvPicPr>
          </xdr:nvPicPr>
          <xdr:blipFill>
            <a:blip xmlns:r="http://schemas.openxmlformats.org/officeDocument/2006/relationships" r:embed="rId1"/>
            <a:srcRect/>
            <a:stretch>
              <a:fillRect/>
            </a:stretch>
          </xdr:blipFill>
          <xdr:spPr bwMode="auto">
            <a:xfrm>
              <a:off x="0" y="27218640"/>
              <a:ext cx="8366760" cy="4883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averi\quarter\WINDOWS\Desktop\AamirZaveri\Accounts\QuartRepo\1st%20Quarter\1st%20QuarterAccoun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ff1\affc\WINDOWS\TEMP\My%20Documents\er\AUG03\My%20Documents\fmmfmsl\FMMdec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BS300603-QTR-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kpptrainee\NJI\WINDOWS\TEMP\Farooq\DATA\ACCOUNTS\2001\IGI-Insurance(InvestmentNo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krand\users_2006_2007\Ahsan\Personal\BasicFinancialAnalysisModel(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WINDOWS\BS3006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server\new%20audit%202\alfalh%20GHP\finalization\BF\Finalization\Prelim-Final%20Analytical%20Review-%20B%20F%20Modara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erguson\AFF%20SHARED\AFF%20SHARED\talha%20a%20ghani\JAN%202008\CFS\Non-Statistical%20Sampling%20Template%20CF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WINDOWS\BS300603-CYRU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_SERVER\Audit\My%20Documents\Final%20Accounts%202001As%20per%20Auditor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Documents%20and%20Settings\hbhatda\Desktop\IGI\Other%20clients\IGI%20Insurance%20Limited\Accounts\Accounts%20Final\Accounts%20IGI%20-%20June%2030%202008%20(Formatted)%207%20Aug%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myasco\statement%20of%20changes%20in%20equity.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k-khifsr01\audit\Documents%20and%20Settings\Abhatti\Desktop\pl888122_kpmg%20sampling%20plan_fsa_se_vs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hmed-ali\Clientdata\Documents%20and%20Settings\auditors\Desktop\sarah\Investment%20in%20shares%20-%20HFT%20and%20AFS(emai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hmed-ali\Clientdata\Schedule%202002-03\SCHD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k-khifsr01\AuditB06\Accounts-kp\stand%20alone\September%202006\FBL%20Balance%20With%20%20a%20%20CDB%2030.09.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erver\audit\Auditors\final%20accounts%202001Complete%20Adjustmen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4\Umair%20Work\DOCUME~1\SAUD~1.AHM\LOCALS~1\TEMP\WEEKLY\WEEKLY-2006\June-2006\New%20weekly-17-June-20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RV\Departments\Printing\Users\salman.hashmi\AppData\Local\Microsoft\Windows\Temporary%20Internet%20Files\Content.Outlook\26SIRXB6\ferguson\Documents%20and%20Settings\muhammad.khorasani\Desktop\Templates\investments\TOC%20Template_investment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k-khifsr01\AUDIT\Documents%20and%20Settings\User\Desktop\Half%20Yearly%20accounts%20Dec%202007\Mail%20from%20Madiha%20after%20AFS%20change\Documents%20and%20Settings\NAkhter\Desktop\NOMAN%20INTERIM%202007\FOR%20MUZAMMIL\APIF\Related%20pty%20Muz%20APIF%20accounts%20final%20by%20noma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iqbal%20sharif%20back%20up\E%20%20back\OVS%2003\June%2003\Book1.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Worksheet%20in%203121%20Purchase%20of%20securities%20-%20CMA%20Sampling%20&amp;%20Verificatio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OVS-2001\My%20Documents\XeeShan\temp\OVERSEAS%20AL%20BKU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72.16.19.75\c$\Audit%202006\Half%20yearly%20review\Osama%20Shaukat\UBL%20investments\Investments%202005\Prior%20Year%20Portions\Investment%20Dec%202004\WINDOWS\BS300603-QT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ahore\public\General\Audit\IZ\'AAIG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hawaja\account-bal-\FINAL%20ACCOUNTS2001\Final%20Accounts%202001As%20per%20Auditor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amirzaveri\mcr-working\SEPublishAccountsOsam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fauditors\sharing\Audit%20Back%20up\ubl\FJ%20June\T_Bills%20PIB%20FIB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For%20Sana%20-%20Updated\PPF%20Accounts%20June%202015%20-%20Updated%20.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Worksheet%20in%205241%20Substantive%20Verifiaction%20of%20Investment%20in%20Marketable%20Securities-HFT"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ileserver\Audit\half%20reveiw%2031%20Dec%202010\finalization\BF\Finalization\Prelim-Final%20Analytical%20Review-%20B%20F%20Modarab.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WINDOWS\TEMP\Farooq\DATA\ACCOUNTS\2001\IGI-Insurance(InvestmentNo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111.100.10\Departments\Users\hfarooqi002\Google%20Drive%20(mcbarifhabibfunds@gmail.com)\MCB%20Shared%20Folder\01%20Hassan%20Accounts%20Folder\Accounts%20For%20Arif%20Review\Accounts%20after%20arif%20changes\Formatted\MCB%20ALHAA%20Accounts%20June%202020%20-%20V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md\d_samd\AAMIR\CASH%20RECOVERY\Rec-1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84.8.137\Audit%20C\Users\sahmed222\Desktop\MCB%20Arif%20habib\Annual%20audit%2030,june%202019\Accounts%2030%20une%202019\MCB%20DCF%20Accounts%20June%202019%20-%20v7(Formatted).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rv\Fund%20Accounting%202012-13\FY%202020%20-%202021\ALHAA\Quarter%20Financial%20Statements\Pakistan%20Income%20Enhancement%20fund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hore\public\General\Audit\IZ\Income%20Fixed%20Assets%20head%20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k-khifsr01\audit05\-acc\Documents%20and%20Settings\papa\Local%20Settings\Temporary%20Internet%20Files\Content.IE5\1ZZ5VT7C\WINDOWS\TEMP\Farooq\DATA\ACCOUNTS\2001\IGI-Insurance(InvestmentNo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APR-02%20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tesham\shared\WINDOWS\TEMP\OVS-2002\%20LS%20APR%2002%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hawaja\account-bal-\FINAL%20ACCOUNTS2001\JUNE2002Accou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otes4-8.2"/>
      <sheetName val="Note1-3"/>
      <sheetName val="Stat-Equity"/>
      <sheetName val="DirRep"/>
      <sheetName val="CashFlow"/>
      <sheetName val="Balancesheet"/>
      <sheetName val="last qrt2001"/>
      <sheetName val="Profit&amp;Loss"/>
      <sheetName val="last qrt2000"/>
      <sheetName val="Sheet1"/>
      <sheetName val="62"/>
      <sheetName val="Notes4-8_2"/>
      <sheetName val="last_qrt2001"/>
      <sheetName val="last_qrt2000"/>
      <sheetName val="Sheet1_"/>
      <sheetName val="Note6-8_2"/>
      <sheetName val="Notes35-36"/>
      <sheetName val="A"/>
      <sheetName val="Consolidated"/>
      <sheetName val="Assets"/>
      <sheetName val="BS-JPN"/>
      <sheetName val="BK"/>
      <sheetName val="Cash_Flow__HOH"/>
      <sheetName val="CIB2"/>
      <sheetName val="NOSTRO12"/>
      <sheetName val="INC-EXP"/>
      <sheetName val="Parameters"/>
      <sheetName val="Summary"/>
      <sheetName val="RC-0997"/>
      <sheetName val="Sheet4"/>
      <sheetName val="new_sum"/>
      <sheetName val="Investments"/>
      <sheetName val="fx_130"/>
      <sheetName val="Lead"/>
      <sheetName val="blot"/>
      <sheetName val="FIB-TFC"/>
      <sheetName val="Currency"/>
      <sheetName val="CP_STATytd"/>
      <sheetName val="Rentals-SAM_KHI"/>
      <sheetName val="Letter"/>
      <sheetName val="Premier"/>
      <sheetName val="Dep_Allocation"/>
      <sheetName val="A-C_CODE_&amp;_NAME"/>
      <sheetName val="WIP-YRN"/>
      <sheetName val="Macro1"/>
      <sheetName val="SAN"/>
      <sheetName val="DISB"/>
      <sheetName val="Goodwill"/>
      <sheetName val="Min.Tax"/>
      <sheetName val="Current Tax"/>
      <sheetName val="Historical Losses (2)"/>
      <sheetName val="Data Validation List"/>
      <sheetName val="Credit Review"/>
      <sheetName val="Lists"/>
      <sheetName val="TRAN"/>
      <sheetName val="Notes4-8_21"/>
      <sheetName val="last_qrt20011"/>
      <sheetName val="last_qrt20001"/>
      <sheetName val="Data_Validation_List"/>
      <sheetName val="Min_Tax"/>
      <sheetName val="Current_Tax"/>
      <sheetName val="Historical_Losses_(2)"/>
      <sheetName val="Sheet3"/>
      <sheetName val="1st QuarterAccounts"/>
      <sheetName val=""/>
      <sheetName val="Disposals"/>
      <sheetName val="Link with Kibor"/>
      <sheetName val="Link with Advances"/>
      <sheetName val="EMOF Portfolio"/>
      <sheetName val="P &amp; L"/>
      <sheetName val="Notes4-8_22"/>
      <sheetName val="last_qrt20012"/>
      <sheetName val="last_qrt20002"/>
      <sheetName val="Data_Validation_List1"/>
      <sheetName val="Min_Tax1"/>
      <sheetName val="Current_Tax1"/>
      <sheetName val="Historical_Losses_(2)1"/>
      <sheetName val="Credit_Review"/>
      <sheetName val="1st_QuarterAccounts"/>
      <sheetName val="CLV assumptions"/>
      <sheetName val="Custom_LLR"/>
      <sheetName val="LLR"/>
      <sheetName val="CWS1"/>
      <sheetName val="CWSSUM1"/>
      <sheetName val="TKT"/>
      <sheetName val="TKTSUM"/>
      <sheetName val="Sheet2"/>
      <sheetName val="CF wrking"/>
      <sheetName val="Grouping"/>
      <sheetName val="(E-1)-Lead Sheet"/>
      <sheetName val="Cash Flow  HOH"/>
      <sheetName val=" Travel Club"/>
      <sheetName val="Child"/>
      <sheetName val="DATA"/>
      <sheetName val="(A-1)-Lead Sheet"/>
      <sheetName val="acct"/>
      <sheetName val="1st%20QuarterAccounts"/>
      <sheetName val="Bank Data"/>
      <sheetName val="AL905"/>
      <sheetName val="Code"/>
      <sheetName val="Holidays"/>
      <sheetName val="Old Code"/>
      <sheetName val="TB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final"/>
      <sheetName val="PL"/>
      <sheetName val="Sheet1"/>
      <sheetName val="acct"/>
      <sheetName val="Dep"/>
      <sheetName val="28"/>
      <sheetName val="BS DEC02"/>
      <sheetName val="PL DEC02"/>
      <sheetName val="notes DEC02"/>
      <sheetName val="pl NOTES"/>
      <sheetName val="Sheet4"/>
      <sheetName val="Tables"/>
      <sheetName val="Rating"/>
      <sheetName val="Investments"/>
      <sheetName val="MAY 1240001"/>
      <sheetName val="BS_final"/>
      <sheetName val="BS_DEC02"/>
      <sheetName val="PL_DEC02"/>
      <sheetName val="notes_DEC02"/>
      <sheetName val="pl_NOTES"/>
      <sheetName val="BS_final1"/>
      <sheetName val="BS_DEC021"/>
      <sheetName val="PL_DEC021"/>
      <sheetName val="notes_DEC021"/>
      <sheetName val="pl_NOTES1"/>
      <sheetName val="BS_final2"/>
      <sheetName val="BS_DEC022"/>
      <sheetName val="PL_DEC022"/>
      <sheetName val="notes_DEC022"/>
      <sheetName val="pl_NOTES2"/>
      <sheetName val="MAY_1240001"/>
      <sheetName val="Disclosure"/>
      <sheetName val="statacc"/>
      <sheetName val="BS_final3"/>
      <sheetName val="BS_DEC023"/>
      <sheetName val="PL_DEC023"/>
      <sheetName val="notes_DEC023"/>
      <sheetName val="pl_NOTES3"/>
      <sheetName val="MAY_12400011"/>
      <sheetName val="Consolidated"/>
      <sheetName val="DATA"/>
      <sheetName val="Note 13.1 &amp; 13.2"/>
      <sheetName val="JSCL TB"/>
      <sheetName val="Note-14"/>
      <sheetName val="ProfitProv"/>
      <sheetName val="SHF_1026_EXP"/>
      <sheetName val="SITE_1001_P_L"/>
      <sheetName val="CLM_1012_P_L"/>
      <sheetName val="SHF_1026_P_L"/>
      <sheetName val="KRG_1002_P_L"/>
      <sheetName val="CliftonMain_1003_P_L"/>
      <sheetName val="KSE_1010_P_L"/>
      <sheetName val="JODIA_1011_P_L"/>
      <sheetName val="JODIA_1011_EXP"/>
      <sheetName val="CLM_1012_EXP"/>
      <sheetName val="SITE_1001_EXP"/>
      <sheetName val="KRG_1002_EXP"/>
      <sheetName val="CliftonMain_1003_EXP"/>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Corporate"/>
      <sheetName val="Middle Market"/>
      <sheetName val="SME"/>
      <sheetName val="Bill"/>
      <sheetName val="READING"/>
      <sheetName val="Sheet6"/>
      <sheetName val="New A-Rept"/>
      <sheetName val="BVPS"/>
      <sheetName val="Cap_Empl"/>
      <sheetName val="EBITDA"/>
      <sheetName val="EV"/>
      <sheetName val="Gross_Yield"/>
      <sheetName val="Start &amp;_EPS"/>
      <sheetName val="Net_Debt"/>
      <sheetName val="PE"/>
      <sheetName val="Recomm"/>
      <sheetName val="A"/>
      <sheetName val="Scoping"/>
      <sheetName val="Sheet3"/>
      <sheetName val="Furniture"/>
      <sheetName val="Sheet2"/>
      <sheetName val="NORMAL"/>
      <sheetName val="bs&amp;Pl"/>
      <sheetName val="admin cross"/>
      <sheetName val="Manu Crss"/>
      <sheetName val="Requirements"/>
      <sheetName val="Storage"/>
      <sheetName val="Financial"/>
      <sheetName val="working"/>
      <sheetName val="Deposit"/>
      <sheetName val="BS"/>
      <sheetName val="dep on disposals"/>
      <sheetName val="Links"/>
      <sheetName val="BS_final4"/>
      <sheetName val="BS_DEC024"/>
      <sheetName val="PL_DEC024"/>
      <sheetName val="notes_DEC024"/>
      <sheetName val="pl_NOTES4"/>
      <sheetName val="MAY_12400012"/>
      <sheetName val="JSCL_TB"/>
      <sheetName val="Note_13_1_&amp;_13_2"/>
      <sheetName val="plan. analytical"/>
      <sheetName val="Middle_Market"/>
      <sheetName val="Data Sheet - Financials"/>
      <sheetName val="Data Sheet - Others"/>
      <sheetName val="Adj"/>
      <sheetName val="Elim"/>
      <sheetName val="DS_details"/>
      <sheetName val="Code"/>
      <sheetName val="BS2"/>
      <sheetName val="BS1"/>
      <sheetName val="Abu Dhabi"/>
      <sheetName val="lp"/>
      <sheetName val="Actual"/>
      <sheetName val="Budget"/>
      <sheetName val="List"/>
      <sheetName val="PrevYear"/>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refreshError="1"/>
      <sheetData sheetId="38" refreshError="1"/>
      <sheetData sheetId="39" refreshError="1"/>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MAT-0303"/>
      <sheetName val="INDEX"/>
      <sheetName val="MAT-MANUAL"/>
      <sheetName val="DOMESTIC-AL"/>
      <sheetName val="BSDOMOVS"/>
      <sheetName val="Balance Sheet"/>
      <sheetName val="BSCOMBINED "/>
      <sheetName val="Note 1-7-A"/>
      <sheetName val="Note16-20-A"/>
      <sheetName val="Balance Sheet-A"/>
      <sheetName val="Profit&amp;Loss-Rev"/>
      <sheetName val="Profit&amp;Loss-Rev-A"/>
      <sheetName val="Cash flow-A"/>
      <sheetName val="Changes in equity-A"/>
      <sheetName val="Note 1-7"/>
      <sheetName val="Sheet1-A"/>
      <sheetName val="Note 8-11"/>
      <sheetName val="Note 8-11-A"/>
      <sheetName val="Note 12-15"/>
      <sheetName val="Note 12-15-A"/>
      <sheetName val="Note16-20"/>
      <sheetName val="Note16-20 (2)"/>
      <sheetName val="Note 21 - 23"/>
      <sheetName val="Note 10-10.1"/>
      <sheetName val="Note 10.2-10.7"/>
      <sheetName val="Note 11 - 12.1"/>
      <sheetName val="Note 16.2-18"/>
      <sheetName val="Note 22-23"/>
      <sheetName val="Note 28.1-30"/>
      <sheetName val="Note 37-38"/>
      <sheetName val="Note 24-A"/>
      <sheetName val="Note 24"/>
      <sheetName val="Note 25"/>
      <sheetName val="Note 25-A"/>
      <sheetName val="Note 26 "/>
      <sheetName val="Note 26-A"/>
      <sheetName val="Note 27"/>
      <sheetName val="Note 28"/>
      <sheetName val="Note 28-A"/>
      <sheetName val="Note 29-30"/>
      <sheetName val="Contingencies-A"/>
      <sheetName val="Note 42.2-44"/>
      <sheetName val="Sheet2"/>
      <sheetName val="BS-OVS"/>
      <sheetName val="Adj-Note"/>
      <sheetName val="Balance_Sheet"/>
      <sheetName val="BSCOMBINED_"/>
      <sheetName val="Note_1-7-A"/>
      <sheetName val="Balance_Sheet-A"/>
      <sheetName val="Cash_flow-A"/>
      <sheetName val="Changes_in_equity-A"/>
      <sheetName val="Note_1-7"/>
      <sheetName val="Note_8-11"/>
      <sheetName val="Note_8-11-A"/>
      <sheetName val="Note_12-15"/>
      <sheetName val="Note_12-15-A"/>
      <sheetName val="Note16-20_(2)"/>
      <sheetName val="Note_21_-_23"/>
      <sheetName val="Note_10-10_1"/>
      <sheetName val="Note_10_2-10_7"/>
      <sheetName val="Note_11_-_12_1"/>
      <sheetName val="Note_16_2-18"/>
      <sheetName val="Note_22-23"/>
      <sheetName val="Note_28_1-30"/>
      <sheetName val="Note_37-38"/>
      <sheetName val="Note_24-A"/>
      <sheetName val="Note_24"/>
      <sheetName val="Note_25"/>
      <sheetName val="Note_25-A"/>
      <sheetName val="Note_26_"/>
      <sheetName val="Note_26-A"/>
      <sheetName val="Note_27"/>
      <sheetName val="Note_28"/>
      <sheetName val="Note_28-A"/>
      <sheetName val="Note_29-30"/>
      <sheetName val="Note_42_2-44"/>
      <sheetName val="Balance_Sheet1"/>
      <sheetName val="BSCOMBINED_1"/>
      <sheetName val="Note_1-7-A1"/>
      <sheetName val="Balance_Sheet-A1"/>
      <sheetName val="Cash_flow-A1"/>
      <sheetName val="Changes_in_equity-A1"/>
      <sheetName val="Note_1-71"/>
      <sheetName val="Note_8-111"/>
      <sheetName val="Note_8-11-A1"/>
      <sheetName val="Note_12-151"/>
      <sheetName val="Note_12-15-A1"/>
      <sheetName val="Note16-20_(2)1"/>
      <sheetName val="Note_21_-_231"/>
      <sheetName val="Note_10-10_11"/>
      <sheetName val="Note_10_2-10_71"/>
      <sheetName val="Note_11_-_12_11"/>
      <sheetName val="Note_16_2-181"/>
      <sheetName val="Note_22-231"/>
      <sheetName val="Note_28_1-301"/>
      <sheetName val="Note_37-381"/>
      <sheetName val="Note_24-A1"/>
      <sheetName val="Note_241"/>
      <sheetName val="Note_251"/>
      <sheetName val="Note_25-A1"/>
      <sheetName val="Note_26_1"/>
      <sheetName val="Note_26-A1"/>
      <sheetName val="Note_271"/>
      <sheetName val="Note_281"/>
      <sheetName val="Note_28-A1"/>
      <sheetName val="Note_29-301"/>
      <sheetName val="Note_42_2-441"/>
      <sheetName val="December 06"/>
      <sheetName val="November 06"/>
      <sheetName val="Code"/>
      <sheetName val="PKRV"/>
      <sheetName val="FEb"/>
      <sheetName val="Lookups"/>
      <sheetName val="Implied Rate"/>
      <sheetName val="Data-922"/>
      <sheetName val="Sheet4"/>
      <sheetName val="FX"/>
      <sheetName val="Parameters"/>
      <sheetName val="BAHRAIN"/>
      <sheetName val="DD110"/>
      <sheetName val="O.Profit(aferalloc)"/>
      <sheetName val="Ranges"/>
      <sheetName val="A-C CODE &amp; NAME"/>
      <sheetName val="Macro1"/>
      <sheetName val="DISTRIBUTION"/>
      <sheetName val="SUMMARY"/>
      <sheetName val="A"/>
      <sheetName val="Adj"/>
      <sheetName val="Elim"/>
      <sheetName val="Balance_Sheet2"/>
      <sheetName val="BSCOMBINED_2"/>
      <sheetName val="Note_1-7-A2"/>
      <sheetName val="Balance_Sheet-A2"/>
      <sheetName val="Cash_flow-A2"/>
      <sheetName val="Changes_in_equity-A2"/>
      <sheetName val="Note_1-72"/>
      <sheetName val="Note_8-112"/>
      <sheetName val="Note_8-11-A2"/>
      <sheetName val="Note_12-152"/>
      <sheetName val="Note_12-15-A2"/>
      <sheetName val="Note16-20_(2)2"/>
      <sheetName val="Note_21_-_232"/>
      <sheetName val="Note_10-10_12"/>
      <sheetName val="Note_10_2-10_72"/>
      <sheetName val="Note_11_-_12_12"/>
      <sheetName val="Note_16_2-182"/>
      <sheetName val="Note_22-232"/>
      <sheetName val="Note_28_1-302"/>
      <sheetName val="Note_37-382"/>
      <sheetName val="Note_24-A2"/>
      <sheetName val="Note_242"/>
      <sheetName val="Note_252"/>
      <sheetName val="Note_25-A2"/>
      <sheetName val="Note_26_2"/>
      <sheetName val="Note_26-A2"/>
      <sheetName val="Note_272"/>
      <sheetName val="Note_282"/>
      <sheetName val="Note_28-A2"/>
      <sheetName val="Note_29-302"/>
      <sheetName val="Note_42_2-442"/>
      <sheetName val="December_06"/>
      <sheetName val="November_06"/>
      <sheetName val="Implied_Rate"/>
      <sheetName val="O_Profit(aferalloc)"/>
      <sheetName val="A-C_CODE_&amp;_NAME"/>
      <sheetName val="acct"/>
      <sheetName val="RATES"/>
      <sheetName val="BK"/>
      <sheetName val="BR"/>
      <sheetName val="Note-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Balance-Sheet"/>
      <sheetName val="P&amp;L-P&amp;LApp."/>
      <sheetName val="Revenue-Fire-Marine-Motor"/>
      <sheetName val="Cash Flow"/>
      <sheetName val="Equity"/>
      <sheetName val="Notes 1to7"/>
      <sheetName val="Note 8-10"/>
      <sheetName val="Note 11&amp;11.1"/>
      <sheetName val="Notes 12-15"/>
      <sheetName val="Note 16"/>
      <sheetName val="Note 17-19"/>
      <sheetName val="Classified Summary of Assets"/>
      <sheetName val="Investments"/>
      <sheetName val="A"/>
      <sheetName val="Revenue_Fire_Marine_Motor"/>
      <sheetName val="P&amp;L-P&amp;LApp_"/>
      <sheetName val="Cash_Flow"/>
      <sheetName val="Notes_1to7"/>
      <sheetName val="Note_8-10"/>
      <sheetName val="Note_11&amp;11_1"/>
      <sheetName val="Notes_12-15"/>
      <sheetName val="Note_16"/>
      <sheetName val="Note_17-19"/>
      <sheetName val="Classified_Summary_of_Assets"/>
      <sheetName val="Lead"/>
      <sheetName val="Links"/>
      <sheetName val="ac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US$"/>
      <sheetName val="Fin Stats"/>
      <sheetName val="Cash Flow"/>
      <sheetName val="Altman Z"/>
      <sheetName val="Summary"/>
      <sheetName val="Data"/>
    </sheetNames>
    <sheetDataSet>
      <sheetData sheetId="0"/>
      <sheetData sheetId="1"/>
      <sheetData sheetId="2">
        <row r="29">
          <cell r="A29">
            <v>0</v>
          </cell>
        </row>
      </sheetData>
      <sheetData sheetId="3"/>
      <sheetData sheetId="4"/>
      <sheetData sheetId="5"/>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CONTENTS"/>
      <sheetName val="BSDOMOVS"/>
      <sheetName val="BSCOMBINED "/>
      <sheetName val="Balance Sheet"/>
      <sheetName val="Profit&amp;Loss-Rev"/>
      <sheetName val="Note 1-7"/>
      <sheetName val="Note 8-11"/>
      <sheetName val="Note 12-15"/>
      <sheetName val="Note16-20"/>
      <sheetName val="Note 10-10.1"/>
      <sheetName val="Note 10.2-10.7"/>
      <sheetName val="Note 11 - 12.1"/>
      <sheetName val="Note 16.2-18"/>
      <sheetName val="Note 22-23"/>
      <sheetName val="Note 28.1-30"/>
      <sheetName val="Note 21 - 23"/>
      <sheetName val="Note 37-38"/>
      <sheetName val="Note 24"/>
      <sheetName val="Note 25"/>
      <sheetName val="Note 26 "/>
      <sheetName val="Note 27"/>
      <sheetName val="Note 28"/>
      <sheetName val="Note 29-30"/>
      <sheetName val="MAT-0602"/>
      <sheetName val="Note 28A"/>
      <sheetName val="Note 42.2-44"/>
      <sheetName val="Sheet2"/>
      <sheetName val="I-BR"/>
      <sheetName val="I-B"/>
      <sheetName val="FE - Summary - STD"/>
      <sheetName val="Lookups"/>
      <sheetName val="Abu Dhabi"/>
      <sheetName val="BS - 2"/>
      <sheetName val="Data-904"/>
      <sheetName val="Investments"/>
      <sheetName val="AL"/>
      <sheetName val="Notes"/>
      <sheetName val="ASSET QLTY"/>
      <sheetName val="Sheet1"/>
      <sheetName val="March 110"/>
      <sheetName val="Feb"/>
      <sheetName val="MarchSL904"/>
      <sheetName val="BS-OV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structions"/>
      <sheetName val="Input-Qtrly"/>
      <sheetName val="Input-YTD and Expected"/>
      <sheetName val="Flux-Current Qtr."/>
      <sheetName val="Flux-YTD"/>
      <sheetName val="Ratios-Current Qtr."/>
      <sheetName val="Ratios-YTD"/>
      <sheetName val="Common Size-Current Qtr."/>
      <sheetName val="Common Size-YTD"/>
      <sheetName val="Module1"/>
      <sheetName val="Month End Foreign Currency"/>
      <sheetName val="Revenue-Fire-Marine-Motor"/>
    </sheetNames>
    <sheetDataSet>
      <sheetData sheetId="0" refreshError="1"/>
      <sheetData sheetId="1" refreshError="1"/>
      <sheetData sheetId="2">
        <row r="8">
          <cell r="E8" t="str">
            <v>Practice US C Corporation</v>
          </cell>
        </row>
        <row r="14">
          <cell r="F14">
            <v>5000</v>
          </cell>
        </row>
        <row r="16">
          <cell r="F16">
            <v>0</v>
          </cell>
        </row>
        <row r="17">
          <cell r="F17">
            <v>0</v>
          </cell>
        </row>
        <row r="18">
          <cell r="F18">
            <v>0</v>
          </cell>
        </row>
        <row r="20">
          <cell r="F20">
            <v>5000</v>
          </cell>
        </row>
        <row r="22">
          <cell r="F22">
            <v>5000</v>
          </cell>
        </row>
        <row r="24">
          <cell r="F24">
            <v>0</v>
          </cell>
        </row>
        <row r="27">
          <cell r="F27">
            <v>0</v>
          </cell>
        </row>
        <row r="28">
          <cell r="F28">
            <v>0</v>
          </cell>
        </row>
        <row r="34">
          <cell r="F34">
            <v>0</v>
          </cell>
        </row>
        <row r="43">
          <cell r="F43">
            <v>0</v>
          </cell>
        </row>
        <row r="45">
          <cell r="F45">
            <v>0</v>
          </cell>
        </row>
        <row r="48">
          <cell r="F48">
            <v>37256</v>
          </cell>
        </row>
        <row r="51">
          <cell r="F51">
            <v>365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Non-Statistical Sampling"/>
      <sheetName val="Instructions"/>
      <sheetName val="First Sample Results"/>
      <sheetName val="DropDown"/>
      <sheetName val="Currency"/>
      <sheetName val="last qrt2001"/>
      <sheetName val="Non-Statistical_Sampling"/>
      <sheetName val="First_Sample_Results"/>
      <sheetName val="TRAN"/>
      <sheetName val="AUM Analysis"/>
    </sheetNames>
    <sheetDataSet>
      <sheetData sheetId="0"/>
      <sheetData sheetId="1"/>
      <sheetData sheetId="2"/>
      <sheetData sheetId="3"/>
      <sheetData sheetId="4">
        <row r="1">
          <cell r="B1" t="str">
            <v>?</v>
          </cell>
          <cell r="D1" t="str">
            <v>?</v>
          </cell>
          <cell r="H1" t="str">
            <v>Ratio Estimation</v>
          </cell>
        </row>
        <row r="2">
          <cell r="B2" t="str">
            <v>Low</v>
          </cell>
          <cell r="D2" t="str">
            <v>Random</v>
          </cell>
          <cell r="H2" t="str">
            <v>Difference Estimation</v>
          </cell>
        </row>
        <row r="3">
          <cell r="B3" t="str">
            <v>Moderate</v>
          </cell>
          <cell r="D3" t="str">
            <v>Haphazard</v>
          </cell>
        </row>
        <row r="4">
          <cell r="B4" t="str">
            <v>High</v>
          </cell>
          <cell r="D4" t="str">
            <v>Systematic</v>
          </cell>
        </row>
      </sheetData>
      <sheetData sheetId="5">
        <row r="3">
          <cell r="C3" t="str">
            <v>Rupee</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 sheetId="6" refreshError="1"/>
      <sheetData sheetId="7"/>
      <sheetData sheetId="8"/>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BS-DOM"/>
      <sheetName val="BS-OVS"/>
      <sheetName val="BSCOMBINED "/>
      <sheetName val="Balance Sheet-Auditors"/>
      <sheetName val="Profit&amp;Loss-Auditors"/>
      <sheetName val="Changes in equity-A"/>
      <sheetName val="Note 1-5-A"/>
      <sheetName val="Note 6-8 A"/>
      <sheetName val="Note 9-11-A"/>
      <sheetName val="Note 12-14-A"/>
      <sheetName val="Note 15-A"/>
      <sheetName val="Note16-20-A"/>
      <sheetName val="Note 24.1-A"/>
      <sheetName val="Note 28-A"/>
      <sheetName val="Cash flow-A"/>
      <sheetName val="Note 10-10.1"/>
      <sheetName val="Note 10.2-10.7"/>
      <sheetName val="Note 11 - 12.1"/>
      <sheetName val="Note 16.2-18"/>
      <sheetName val="Note 22-23"/>
      <sheetName val="Note 28.1-30"/>
      <sheetName val="Note 37-38"/>
      <sheetName val="Note 24-A"/>
      <sheetName val="Note 25-A"/>
      <sheetName val="Note 26-A"/>
      <sheetName val="Note 42.2-44"/>
      <sheetName val="Note 21-A"/>
      <sheetName val="Note 22,23-A"/>
      <sheetName val="Sheet3"/>
      <sheetName val="March 110"/>
      <sheetName val="Feb"/>
      <sheetName val="MarchSL904"/>
      <sheetName val="BSDOMOVS"/>
      <sheetName val="INPU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t²"/>
      <sheetName val="nt__2"/>
      <sheetName val="nt__3"/>
      <sheetName val="nt__4"/>
      <sheetName val="Total Adjustments"/>
      <sheetName val="Assets (2)"/>
      <sheetName val="Balance Sheet"/>
      <sheetName val="p&amp;l"/>
      <sheetName val="CashFlow"/>
      <sheetName val="Statement of Ch"/>
      <sheetName val="Notes1-5"/>
      <sheetName val="Note6-8.2"/>
      <sheetName val="Note9-9.6"/>
      <sheetName val="Note 9.7-9.8"/>
      <sheetName val="Notes10-10.4.2"/>
      <sheetName val="10.5-11.3"/>
      <sheetName val="Note 12"/>
      <sheetName val="Note12.3-15.1"/>
      <sheetName val="Note16-21.1"/>
      <sheetName val="Note22-22.7"/>
      <sheetName val="Notes25-26.1"/>
      <sheetName val="Notes26.2-32"/>
      <sheetName val="Notes33-34"/>
      <sheetName val="Notes39-40"/>
      <sheetName val="Notes41-42.1"/>
      <sheetName val="Notes41-42.1 (2)"/>
      <sheetName val="Notes42.2-44"/>
      <sheetName val="Note 45"/>
      <sheetName val="Annexure"/>
      <sheetName val="affair"/>
      <sheetName val="inc-exp"/>
      <sheetName val="pinex"/>
      <sheetName val="Currency-expo"/>
      <sheetName val="YieldAd"/>
      <sheetName val="YieldAd-net"/>
      <sheetName val="MaturLiabili"/>
      <sheetName val="MaturiAssets"/>
      <sheetName val="YielDeposit"/>
      <sheetName val="Sheet1"/>
      <sheetName val="Sheet2"/>
      <sheetName val="Sheet3"/>
      <sheetName val="Notes(New)39-40"/>
      <sheetName val="Sheet6"/>
      <sheetName val="Deferred (2)"/>
      <sheetName val="Taxrelief"/>
      <sheetName val="OLD"/>
      <sheetName val="Assets"/>
      <sheetName val="Sheet4"/>
      <sheetName val="Defeered Work"/>
      <sheetName val="Liabiliteis"/>
      <sheetName val="Sheet2 (2)"/>
      <sheetName val="Sheet3 (2)"/>
      <sheetName val="Chart1"/>
      <sheetName val="Sheet1 (2)"/>
      <sheetName val="Lease"/>
      <sheetName val="PremiumMaturity"/>
      <sheetName val="NEWAD"/>
      <sheetName val="pinex (2)"/>
      <sheetName val="Notes1_5"/>
      <sheetName val="Assignmentform"/>
      <sheetName val="Liquidity"/>
      <sheetName val="PNSC"/>
      <sheetName val="CFR-5"/>
      <sheetName val="Links"/>
      <sheetName val="Rate Input"/>
      <sheetName val="Profit Worksheet"/>
      <sheetName val="SHF-1026-EXP"/>
      <sheetName val="SITE-1001-P&amp;L"/>
      <sheetName val="CLM-1012-P&amp;L"/>
      <sheetName val="SHF-1026-P&amp;L"/>
      <sheetName val="KRG-1002-P&amp;L"/>
      <sheetName val="MAIN-1003-P&amp;L"/>
      <sheetName val="KSE-1010-P&amp;L"/>
      <sheetName val="JODIA-1011-P&amp;L"/>
      <sheetName val="JODIA-1011-EXP"/>
      <sheetName val="CLM-1012-EXP"/>
      <sheetName val="SITE-1001-EXP"/>
      <sheetName val="KRG-1002-EXP"/>
      <sheetName val="MAIN-1003-EXP"/>
      <sheetName val="Total_Adjustments"/>
      <sheetName val="Assets_(2)"/>
      <sheetName val="Balance_Sheet"/>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Notes41-42_1"/>
      <sheetName val="Notes41-42_1_(2)"/>
      <sheetName val="Notes42_2-44"/>
      <sheetName val="Note_45"/>
      <sheetName val="Deferred_(2)"/>
      <sheetName val="Defeered_Work"/>
      <sheetName val="Sheet2_(2)"/>
      <sheetName val="Sheet3_(2)"/>
      <sheetName val="Sheet1_(2)"/>
      <sheetName val="Note1_11"/>
      <sheetName val="Total_Adjustments1"/>
      <sheetName val="Assets_(2)1"/>
      <sheetName val="Balance_Sheet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Notes41-42_11"/>
      <sheetName val="Notes41-42_1_(2)1"/>
      <sheetName val="Notes42_2-441"/>
      <sheetName val="Note_451"/>
      <sheetName val="Deferred_(2)1"/>
      <sheetName val="Defeered_Work1"/>
      <sheetName val="Sheet2_(2)1"/>
      <sheetName val="Sheet3_(2)1"/>
      <sheetName val="Sheet1_(2)1"/>
      <sheetName val="A"/>
      <sheetName val="CliftonMain-1003-P&amp;L"/>
      <sheetName val="CliftonMain-1003-EXP"/>
      <sheetName val="SALARY"/>
      <sheetName val="Parameters"/>
      <sheetName val="broker sheet-2"/>
      <sheetName val="pinex_(2)"/>
      <sheetName val="Rate_Input"/>
      <sheetName val="Profit_Worksheet"/>
      <sheetName val="acct"/>
      <sheetName val="2000_ Projects Summary"/>
      <sheetName val="Sheet5"/>
      <sheetName val="Augbkp98"/>
      <sheetName val="pinex_(2)1"/>
      <sheetName val="Rate_Input1"/>
      <sheetName val="Profit_Worksheet1"/>
      <sheetName val="SOURCE"/>
      <sheetName val="PDF1"/>
      <sheetName val="Currency"/>
      <sheetName val="DropDown"/>
      <sheetName val="Segment new 1"/>
      <sheetName val="Drop down"/>
      <sheetName val="16-Avg Sales Price"/>
      <sheetName val="Statement of Claims"/>
      <sheetName val="Notes _2_"/>
      <sheetName val="PL_Million_"/>
      <sheetName val="Fin_Histo_PL"/>
      <sheetName val="Deposit"/>
      <sheetName val="stdd costBPCS"/>
      <sheetName val="B-S(p)"/>
      <sheetName val="Code"/>
      <sheetName val="BS-OVS"/>
      <sheetName val="Abu Dhabi"/>
      <sheetName val="Total_Adjustments2"/>
      <sheetName val="Assets_(2)2"/>
      <sheetName val="Balance_Sheet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Notes41-42_12"/>
      <sheetName val="Notes41-42_1_(2)2"/>
      <sheetName val="Notes42_2-442"/>
      <sheetName val="Note_452"/>
      <sheetName val="Deferred_(2)2"/>
      <sheetName val="Defeered_Work2"/>
      <sheetName val="Sheet2_(2)2"/>
      <sheetName val="Sheet3_(2)2"/>
      <sheetName val="Sheet1_(2)2"/>
      <sheetName val="pinex_(2)2"/>
      <sheetName val="Rate_Input2"/>
      <sheetName val="Profit_Worksheet2"/>
      <sheetName val="2000__Projects_Summary"/>
      <sheetName val="broker_sheet-2"/>
      <sheetName val="BSDOMOVS"/>
      <sheetName val="EDP_Euros"/>
      <sheetName val="Iberdrola_Euros"/>
      <sheetName val="BS"/>
      <sheetName val="Non-Statistical Sampling"/>
      <sheetName val="REV VAR INC"/>
      <sheetName val="Revenue-Fire-Marine-Motor"/>
      <sheetName val="Graphs 1"/>
      <sheetName val="Macro1"/>
      <sheetName val="Summary"/>
      <sheetName val="Grouping"/>
      <sheetName val="Notes__2_"/>
      <sheetName val="Non-Statistical_Sampling"/>
      <sheetName val="REV_VAR_INC"/>
      <sheetName val="Statement_of_Claims"/>
      <sheetName val="Report .1"/>
      <sheetName val="Final Accounts 2001As per Audit"/>
      <sheetName val="Segment_new_1"/>
      <sheetName val="Drop_down"/>
      <sheetName val="16-Avg_Sales_Price"/>
      <sheetName val="stdd_costBPCS"/>
      <sheetName val="Aylık"/>
      <sheetName val="Net"/>
      <sheetName val="Profiles"/>
      <sheetName val="ៀFinal Accou"/>
      <sheetName val="ḜFinal Accou"/>
      <sheetName val="⒐Final Accou"/>
      <sheetName val="nt__5"/>
      <sheetName val="nt__6"/>
      <sheetName val="nt__7"/>
      <sheetName val="nt__8"/>
      <sheetName val="nt__9"/>
      <sheetName val="DATABASE"/>
      <sheetName val="MMR"/>
      <sheetName val="Cash Flow"/>
      <sheetName val="Total_Adjustments3"/>
      <sheetName val="Assets_(2)3"/>
      <sheetName val="Balance_Sheet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Notes41-42_13"/>
      <sheetName val="Notes41-42_1_(2)3"/>
      <sheetName val="Notes42_2-443"/>
      <sheetName val="Note_453"/>
      <sheetName val="Deferred_(2)3"/>
      <sheetName val="Defeered_Work3"/>
      <sheetName val="Sheet2_(2)3"/>
      <sheetName val="Sheet3_(2)3"/>
      <sheetName val="Sheet1_(2)3"/>
      <sheetName val="pinex_(2)3"/>
      <sheetName val="Rate_Input3"/>
      <sheetName val="Profit_Worksheet3"/>
      <sheetName val="2000__Projects_Summary1"/>
      <sheetName val="broker_sheet-21"/>
      <sheetName val="cpur"/>
      <sheetName val="IGData"/>
      <sheetName val="Rate Verification"/>
      <sheetName val="Product Wise Breakup"/>
      <sheetName val="Monthly breakup"/>
      <sheetName val="Categoried of Deposit (2)"/>
      <sheetName val="PPC-ORD DTL"/>
      <sheetName val="Abu_Dhabi"/>
      <sheetName val="Adv to vendor"/>
      <sheetName val="GP Analysis"/>
      <sheetName val="FundsNW"/>
      <sheetName val="Stock in Trade"/>
      <sheetName val="A-C CODE &amp; NAME"/>
      <sheetName val="会社別"/>
      <sheetName val="B-6"/>
      <sheetName val="Global Data"/>
      <sheetName val="CHALLAN"/>
      <sheetName val="Validation"/>
      <sheetName val="Worksheet"/>
      <sheetName val="macro d'éval"/>
      <sheetName val="PL "/>
      <sheetName val="Notes"/>
      <sheetName val="Rentals-SAM KH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sheetData sheetId="11"/>
      <sheetData sheetId="12"/>
      <sheetData sheetId="13"/>
      <sheetData sheetId="14" refreshError="1"/>
      <sheetData sheetId="15"/>
      <sheetData sheetId="16"/>
      <sheetData sheetId="17" refreshError="1"/>
      <sheetData sheetId="18"/>
      <sheetData sheetId="19"/>
      <sheetData sheetId="20"/>
      <sheetData sheetId="21"/>
      <sheetData sheetId="22"/>
      <sheetData sheetId="23"/>
      <sheetData sheetId="24"/>
      <sheetData sheetId="25"/>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Equity"/>
      <sheetName val="GD"/>
      <sheetName val="GE"/>
      <sheetName val="GF"/>
      <sheetName val="GG"/>
      <sheetName val="P&amp;L-QTR"/>
      <sheetName val="GD-QTR"/>
      <sheetName val="GE-QTR"/>
      <sheetName val="GF-QTR"/>
      <sheetName val="CF"/>
      <sheetName val="Notes"/>
      <sheetName val="Adjustment"/>
      <sheetName val="Equity (2)"/>
      <sheetName val="Equity_(2)"/>
      <sheetName val="Aylık"/>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1_5_old_"/>
      <sheetName val="000"/>
      <sheetName val="Balance Sheet"/>
      <sheetName val="p&amp;l"/>
      <sheetName val="CashFlow"/>
      <sheetName val="Statement of Ch"/>
      <sheetName val="Notes1-5(old)"/>
      <sheetName val="Note6-8.2"/>
      <sheetName val="Note9-9.6"/>
      <sheetName val="Note 9.7-9.9"/>
      <sheetName val="Notes10-10.6"/>
      <sheetName val="11-11.4"/>
      <sheetName val="Note 12 "/>
      <sheetName val="Note12.3-17.1"/>
      <sheetName val="Note19-21.1"/>
      <sheetName val="Note21.2-22"/>
      <sheetName val="Notes23-25.1"/>
      <sheetName val="Notes25.2-31"/>
      <sheetName val="Notes32-33"/>
      <sheetName val="Notes34-35"/>
      <sheetName val="Notes36-36.2"/>
      <sheetName val="Notes37-41"/>
      <sheetName val="Note 45"/>
      <sheetName val="Notes(New)39-40"/>
      <sheetName val="Annexure (3)"/>
      <sheetName val="TaxWDVJul-Dec02"/>
      <sheetName val="AUDITADJUST"/>
      <sheetName val="EFFECT"/>
      <sheetName val="Assets 2002"/>
      <sheetName val="Note 9.7-9.8 (2)"/>
      <sheetName val="Liabiliteis 2002"/>
      <sheetName val="P&amp;L 2002"/>
      <sheetName val="Sheet1 (3)"/>
      <sheetName val="NEWAD"/>
      <sheetName val="SBP-Staggering"/>
      <sheetName val="Computa.Tax"/>
      <sheetName val="Notes1-5"/>
      <sheetName val="Notes42.2-44"/>
      <sheetName val="Com.TaxJul-Dec01"/>
      <sheetName val="Computa.Tax (2)"/>
      <sheetName val="Sheet8"/>
      <sheetName val="D Tax2002"/>
      <sheetName val="WKGJul-Dec01"/>
      <sheetName val="Note 12(3)"/>
      <sheetName val="Guarantee"/>
      <sheetName val="reginal"/>
      <sheetName val="pinex"/>
      <sheetName val="Currency-expo"/>
      <sheetName val="Annexure"/>
      <sheetName val="affair"/>
      <sheetName val="Change Note"/>
      <sheetName val="Change Note 2"/>
      <sheetName val="inc-exp"/>
      <sheetName val="YieldAd"/>
      <sheetName val="YieldAd-net"/>
      <sheetName val="MaturLiabili"/>
      <sheetName val="MaturiAssets"/>
      <sheetName val="Sheet1 (4)"/>
      <sheetName val="YielDeposit"/>
      <sheetName val="Sheet1"/>
      <sheetName val="summary (3)"/>
      <sheetName val="Sheet2"/>
      <sheetName val="Sheet3"/>
      <sheetName val="Sheet6"/>
      <sheetName val="pinex (2)"/>
      <sheetName val="Annexure (2)"/>
      <sheetName val="Guarteee"/>
      <sheetName val="Sheet7"/>
      <sheetName val="Assets (2)"/>
      <sheetName val="summary (2)"/>
      <sheetName val="Deferred (2)"/>
      <sheetName val="Taxrelief"/>
      <sheetName val="OLD"/>
      <sheetName val="Assets"/>
      <sheetName val="Sheet4"/>
      <sheetName val="Sheet5"/>
      <sheetName val="Liabiliteis"/>
      <sheetName val="Sheet2 (2)"/>
      <sheetName val="Sheet3 (2)"/>
      <sheetName val="Chart1"/>
      <sheetName val="Sheet1 (2)"/>
      <sheetName val="Lease"/>
      <sheetName val="Total Adjustments"/>
      <sheetName val="PremiumMaturity"/>
      <sheetName val="Note 12 (2)"/>
      <sheetName val="Defeered Work"/>
      <sheetName val="Balance_Sheet"/>
      <sheetName val="Statement_of_Ch"/>
      <sheetName val="Note6-8_2"/>
      <sheetName val="Note9-9_6"/>
      <sheetName val="Note_9_7-9_9"/>
      <sheetName val="Notes10-10_6"/>
      <sheetName val="11-11_4"/>
      <sheetName val="Note_12_"/>
      <sheetName val="Note12_3-17_1"/>
      <sheetName val="Note19-21_1"/>
      <sheetName val="Note21_2-22"/>
      <sheetName val="Notes23-25_1"/>
      <sheetName val="Notes25_2-31"/>
      <sheetName val="Notes36-36_2"/>
      <sheetName val="Note_45"/>
      <sheetName val="Annexure_(3)"/>
      <sheetName val="Assets_2002"/>
      <sheetName val="Note_9_7-9_8_(2)"/>
      <sheetName val="Liabiliteis_2002"/>
      <sheetName val="P&amp;L_2002"/>
      <sheetName val="Sheet1_(3)"/>
      <sheetName val="Computa_Tax"/>
      <sheetName val="Notes42_2-44"/>
      <sheetName val="Com_TaxJul-Dec01"/>
      <sheetName val="Computa_Tax_(2)"/>
      <sheetName val="D_Tax2002"/>
      <sheetName val="Note_12(3)"/>
      <sheetName val="Change_Note"/>
      <sheetName val="Change_Note_2"/>
      <sheetName val="Sheet1_(4)"/>
      <sheetName val="summary_(3)"/>
      <sheetName val="pinex_(2)"/>
      <sheetName val="Annexure_(2)"/>
      <sheetName val="Assets_(2)"/>
      <sheetName val="summary_(2)"/>
      <sheetName val="Deferred_(2)"/>
      <sheetName val="Sheet2_(2)"/>
      <sheetName val="Sheet3_(2)"/>
      <sheetName val="Sheet1_(2)"/>
      <sheetName val="Total_Adjustments"/>
      <sheetName val="Note_12_(2)"/>
      <sheetName val="Defeered_Work"/>
      <sheetName val="Balance_Sheet1"/>
      <sheetName val="Statement_of_Ch1"/>
      <sheetName val="Note6-8_21"/>
      <sheetName val="Note9-9_61"/>
      <sheetName val="Note_9_7-9_91"/>
      <sheetName val="Notes10-10_61"/>
      <sheetName val="11-11_41"/>
      <sheetName val="Note_12_1"/>
      <sheetName val="Note12_3-17_11"/>
      <sheetName val="Note19-21_11"/>
      <sheetName val="Note21_2-221"/>
      <sheetName val="Notes23-25_11"/>
      <sheetName val="Notes25_2-311"/>
      <sheetName val="Notes36-36_21"/>
      <sheetName val="Note_451"/>
      <sheetName val="Annexure_(3)1"/>
      <sheetName val="Assets_20021"/>
      <sheetName val="Note_9_7-9_8_(2)1"/>
      <sheetName val="Liabiliteis_20021"/>
      <sheetName val="P&amp;L_20021"/>
      <sheetName val="Sheet1_(3)1"/>
      <sheetName val="Computa_Tax1"/>
      <sheetName val="Notes42_2-441"/>
      <sheetName val="Com_TaxJul-Dec011"/>
      <sheetName val="Computa_Tax_(2)1"/>
      <sheetName val="D_Tax20021"/>
      <sheetName val="Note_12(3)1"/>
      <sheetName val="Change_Note1"/>
      <sheetName val="Change_Note_21"/>
      <sheetName val="Sheet1_(4)1"/>
      <sheetName val="summary_(3)1"/>
      <sheetName val="pinex_(2)1"/>
      <sheetName val="Annexure_(2)1"/>
      <sheetName val="Assets_(2)1"/>
      <sheetName val="summary_(2)1"/>
      <sheetName val="Deferred_(2)1"/>
      <sheetName val="Sheet2_(2)1"/>
      <sheetName val="Sheet3_(2)1"/>
      <sheetName val="Sheet1_(2)1"/>
      <sheetName val="Total_Adjustments1"/>
      <sheetName val="Note_12_(2)1"/>
      <sheetName val="Defeered_Work1"/>
      <sheetName val="I-BR"/>
      <sheetName val="I-B"/>
      <sheetName val="Balance_Sheet2"/>
      <sheetName val="Statement_of_Ch2"/>
      <sheetName val="Note6-8_22"/>
      <sheetName val="Note9-9_62"/>
      <sheetName val="Note_9_7-9_92"/>
      <sheetName val="Notes10-10_62"/>
      <sheetName val="11-11_42"/>
      <sheetName val="Note_12_2"/>
      <sheetName val="Note12_3-17_12"/>
      <sheetName val="Note19-21_12"/>
      <sheetName val="Note21_2-222"/>
      <sheetName val="Notes23-25_12"/>
      <sheetName val="Notes25_2-312"/>
      <sheetName val="Notes36-36_22"/>
      <sheetName val="Note_452"/>
      <sheetName val="Annexure_(3)2"/>
      <sheetName val="Assets_20022"/>
      <sheetName val="Note_9_7-9_8_(2)2"/>
      <sheetName val="Liabiliteis_20022"/>
      <sheetName val="P&amp;L_20022"/>
      <sheetName val="Sheet1_(3)2"/>
      <sheetName val="Computa_Tax2"/>
      <sheetName val="Notes42_2-442"/>
      <sheetName val="Com_TaxJul-Dec012"/>
      <sheetName val="Computa_Tax_(2)2"/>
      <sheetName val="D_Tax20022"/>
      <sheetName val="Note_12(3)2"/>
      <sheetName val="Change_Note2"/>
      <sheetName val="Change_Note_22"/>
      <sheetName val="Sheet1_(4)2"/>
      <sheetName val="summary_(3)2"/>
      <sheetName val="pinex_(2)2"/>
      <sheetName val="Annexure_(2)2"/>
      <sheetName val="Assets_(2)2"/>
      <sheetName val="summary_(2)2"/>
      <sheetName val="Deferred_(2)2"/>
      <sheetName val="Sheet2_(2)2"/>
      <sheetName val="Sheet3_(2)2"/>
      <sheetName val="Sheet1_(2)2"/>
      <sheetName val="Total_Adjustments2"/>
      <sheetName val="Note_12_(2)2"/>
      <sheetName val="Defeered_Work2"/>
      <sheetName val="BUs in Com Imp WO SS CS"/>
      <sheetName val="EMOF Portfol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Notes"/>
    </sheetNames>
    <sheetDataSet>
      <sheetData sheetId="0">
        <row r="46">
          <cell r="B46">
            <v>13585181</v>
          </cell>
        </row>
      </sheetData>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polate _ _200"/>
      <sheetName val="E_Learn Simulation"/>
      <sheetName val="Documentation"/>
      <sheetName val="CC"/>
      <sheetName val="First Sample Results"/>
      <sheetName val="Target Testing_AFS_ _2_"/>
      <sheetName val="HFT valuation (final)"/>
      <sheetName val="marked to market (hft)"/>
      <sheetName val="CDC Reconciliation _2_"/>
      <sheetName val="marked to market(afs)"/>
      <sheetName val="afs valuation (Final)"/>
      <sheetName val="unrealised gain or (loss)"/>
      <sheetName val="right shares"/>
      <sheetName val="bonus working"/>
      <sheetName val="market value"/>
      <sheetName val="cum dividend "/>
      <sheetName val="market value (own sheet)"/>
      <sheetName val="Moving Average _HFT_ "/>
      <sheetName val="dividend"/>
      <sheetName val="Margin"/>
      <sheetName val="Target Testing_CG_"/>
      <sheetName val="Target Testing_Der_"/>
      <sheetName val="Unprotected Worksheet"/>
      <sheetName val="Extended Sample Tables"/>
      <sheetName val="Required Documentation"/>
      <sheetName val="CDC Reconciliation"/>
      <sheetName val="Compatibility Report"/>
      <sheetName val="Capital-US$"/>
      <sheetName val="Sheet1"/>
      <sheetName val="BAHRAIN"/>
      <sheetName val="Note-14"/>
      <sheetName val="DOHA QATAR "/>
      <sheetName val="PAKISTAN"/>
      <sheetName val="UAE"/>
      <sheetName val="Brokers"/>
      <sheetName val="OS_Purchase"/>
      <sheetName val="Purchase"/>
      <sheetName val="Sale"/>
      <sheetName val="Symbols"/>
      <sheetName val="rate "/>
      <sheetName val="Interpolate____200"/>
      <sheetName val="E_Learn_Simulation"/>
      <sheetName val="First_Sample_Results"/>
      <sheetName val="Target_Testing_AFS___2_"/>
      <sheetName val="HFT_valuation_(final)"/>
      <sheetName val="marked_to_market_(hft)"/>
      <sheetName val="CDC_Reconciliation__2_"/>
      <sheetName val="marked_to_market(afs)"/>
      <sheetName val="afs_valuation_(Final)"/>
      <sheetName val="unrealised_gain_or_(loss)"/>
      <sheetName val="right_shares"/>
      <sheetName val="bonus_working"/>
      <sheetName val="market_value"/>
      <sheetName val="cum_dividend_"/>
      <sheetName val="market_value_(own_sheet)"/>
      <sheetName val="Moving_Average__HFT__"/>
      <sheetName val="Target_Testing_CG_"/>
      <sheetName val="Target_Testing_Der_"/>
      <sheetName val="Unprotected_Worksheet"/>
      <sheetName val="Extended_Sample_Tables"/>
      <sheetName val="Required_Documentation"/>
      <sheetName val="CDC_Reconciliation"/>
      <sheetName val="Compatibility_Repor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CH"/>
      <sheetName val="Provision2003"/>
      <sheetName val="GOVT BONDS"/>
      <sheetName val="FINANCE CODE"/>
      <sheetName val="SUMMARY OF LOANS CODE 65"/>
      <sheetName val="Sheet1"/>
      <sheetName val="LTTFCs"/>
      <sheetName val="65"/>
      <sheetName val="05-051"/>
      <sheetName val="SBPCRLINE (2)"/>
      <sheetName val="SBPCRLINE"/>
      <sheetName val="05-061 TO 05-229"/>
      <sheetName val="10-525 TO 10-640"/>
      <sheetName val="55-061"/>
      <sheetName val="CREDIT LINES"/>
      <sheetName val="35-021"/>
      <sheetName val="35-022"/>
      <sheetName val="35-023"/>
      <sheetName val="35-024"/>
      <sheetName val="35-025"/>
      <sheetName val="35-026"/>
      <sheetName val="35-027"/>
      <sheetName val="OTHER CHARGES (2)"/>
      <sheetName val="OTHER CHARGES"/>
      <sheetName val="INTEREST MARKUP RECEIVABLE"/>
      <sheetName val="55-072 (LEGAL CHARGES-ICP)"/>
      <sheetName val="35-041"/>
      <sheetName val="35-042"/>
      <sheetName val="35-043"/>
      <sheetName val="35-044"/>
      <sheetName val="35-045"/>
      <sheetName val="35-046"/>
      <sheetName val="35-047"/>
      <sheetName val="35-048"/>
      <sheetName val="35-049"/>
      <sheetName val="OTHER DEP (35-030)"/>
      <sheetName val="waiver"/>
      <sheetName val="writeoff"/>
      <sheetName val="PROVpart"/>
      <sheetName val="35-284 &amp; 285 (Payable) (6)"/>
      <sheetName val="LINE SBP"/>
      <sheetName val="35-284 &amp; 285 (Payable) (3)"/>
      <sheetName val="35-284 &amp; 285 (Payable) (5)"/>
      <sheetName val="35-284 &amp; 285 (Payable) (4)"/>
      <sheetName val="35-284 &amp; 285 (Payable) (2)"/>
      <sheetName val="GOVT BONDS (2)"/>
      <sheetName val="Provision mdae 2003  (2)"/>
      <sheetName val="INT SUS WR BK"/>
      <sheetName val="write back"/>
      <sheetName val="suspended interest (F)"/>
      <sheetName val="suspended interest"/>
      <sheetName val="Provision mdae 2003 "/>
      <sheetName val="INTERST SUSPENSE"/>
      <sheetName val="Sheet2"/>
      <sheetName val="JUNE 2001"/>
      <sheetName val="MARCH 2001"/>
      <sheetName val="35-284 &amp; 285 (Payable) (7)"/>
      <sheetName val="ProvSep2003 "/>
      <sheetName val="ProvSep3 "/>
      <sheetName val="Titel"/>
      <sheetName val="GOVT_BONDS"/>
      <sheetName val="FINANCE_CODE"/>
      <sheetName val="SUMMARY_OF_LOANS_CODE_65"/>
      <sheetName val="SBPCRLINE_(2)"/>
      <sheetName val="05-061_TO_05-229"/>
      <sheetName val="10-525_TO_10-640"/>
      <sheetName val="CREDIT_LINES"/>
      <sheetName val="OTHER_CHARGES_(2)"/>
      <sheetName val="OTHER_CHARGES"/>
      <sheetName val="INTEREST_MARKUP_RECEIVABLE"/>
      <sheetName val="55-072_(LEGAL_CHARGES-ICP)"/>
      <sheetName val="OTHER_DEP_(35-030)"/>
      <sheetName val="35-284_&amp;_285_(Payable)_(6)"/>
      <sheetName val="LINE_SBP"/>
      <sheetName val="35-284_&amp;_285_(Payable)_(3)"/>
      <sheetName val="35-284_&amp;_285_(Payable)_(5)"/>
      <sheetName val="35-284_&amp;_285_(Payable)_(4)"/>
      <sheetName val="35-284_&amp;_285_(Payable)_(2)"/>
      <sheetName val="GOVT_BONDS_(2)"/>
      <sheetName val="Provision_mdae_2003__(2)"/>
      <sheetName val="INT_SUS_WR_BK"/>
      <sheetName val="write_back"/>
      <sheetName val="suspended_interest_(F)"/>
      <sheetName val="suspended_interest"/>
      <sheetName val="Provision_mdae_2003_"/>
      <sheetName val="INTERST_SUSPENSE"/>
      <sheetName val="JUNE_2001"/>
      <sheetName val="MARCH_2001"/>
      <sheetName val="35-284_&amp;_285_(Payable)_(7)"/>
      <sheetName val="ProvSep2003_"/>
      <sheetName val="ProvSep3_"/>
      <sheetName val="Notes1_5"/>
      <sheetName val="Notes1-5"/>
      <sheetName val="Documentation"/>
      <sheetName val="Additions"/>
      <sheetName val="Revenue-Fire-Marine-Mo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INPUT"/>
      <sheetName val="STATEMENT"/>
      <sheetName val="Over drawn Nostros "/>
      <sheetName val="Currency Risk "/>
      <sheetName val="FINANCE AS AFF"/>
      <sheetName val="Sheet3"/>
      <sheetName val="FINANCE"/>
      <sheetName val="A-C CODE &amp; NAM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
          <cell r="B1" t="str">
            <v>CODE</v>
          </cell>
          <cell r="C1" t="str">
            <v>NAME OF FOREIGN BANKS</v>
          </cell>
        </row>
        <row r="2">
          <cell r="B2" t="str">
            <v>AC018</v>
          </cell>
          <cell r="C2" t="str">
            <v>State Bank Of India, Overseas</v>
          </cell>
        </row>
        <row r="3">
          <cell r="B3" t="str">
            <v>AC030</v>
          </cell>
          <cell r="C3" t="str">
            <v>Janata Bank Dhaka.</v>
          </cell>
        </row>
        <row r="4">
          <cell r="B4" t="str">
            <v>AC074</v>
          </cell>
          <cell r="C4" t="str">
            <v>UBL New York</v>
          </cell>
        </row>
        <row r="5">
          <cell r="B5" t="str">
            <v>AD015</v>
          </cell>
          <cell r="C5" t="str">
            <v>Westpac Banking Corp Sydney</v>
          </cell>
        </row>
        <row r="6">
          <cell r="B6" t="str">
            <v>AD026</v>
          </cell>
          <cell r="C6" t="str">
            <v>AD Account Receivable</v>
          </cell>
        </row>
        <row r="7">
          <cell r="B7" t="str">
            <v>AS013</v>
          </cell>
          <cell r="C7" t="str">
            <v>Osterreichische Landerbanken,vie</v>
          </cell>
        </row>
        <row r="8">
          <cell r="B8" t="str">
            <v>BD817</v>
          </cell>
          <cell r="C8" t="str">
            <v>United Bank LTD,Manama-Bahrain</v>
          </cell>
        </row>
        <row r="9">
          <cell r="B9" t="str">
            <v>BF015</v>
          </cell>
          <cell r="C9" t="str">
            <v>Societe General De-Banque Bru.</v>
          </cell>
        </row>
        <row r="10">
          <cell r="B10" t="str">
            <v>BF037</v>
          </cell>
          <cell r="C10" t="str">
            <v>Habib Bank Limited, Belgium .</v>
          </cell>
        </row>
        <row r="11">
          <cell r="B11" t="str">
            <v>BU016</v>
          </cell>
          <cell r="C11" t="str">
            <v>Janata Bank Dhaka.</v>
          </cell>
        </row>
        <row r="12">
          <cell r="B12" t="str">
            <v>CD017</v>
          </cell>
          <cell r="C12" t="str">
            <v>Bank of Montreal , Canada.</v>
          </cell>
        </row>
        <row r="13">
          <cell r="B13" t="str">
            <v>CD028</v>
          </cell>
          <cell r="C13" t="str">
            <v>Royal Bank Of Canada,Montreal</v>
          </cell>
        </row>
        <row r="14">
          <cell r="B14" t="str">
            <v>CD039</v>
          </cell>
          <cell r="C14" t="str">
            <v>Bank Of Credit &amp; Commerce Intl.</v>
          </cell>
        </row>
        <row r="15">
          <cell r="B15" t="str">
            <v>CD051</v>
          </cell>
          <cell r="C15" t="str">
            <v>CD Account Payable</v>
          </cell>
        </row>
        <row r="16">
          <cell r="B16" t="str">
            <v>DG014</v>
          </cell>
          <cell r="C16" t="str">
            <v>Amro Bank, Amsterdam</v>
          </cell>
        </row>
        <row r="17">
          <cell r="B17" t="str">
            <v>DK515</v>
          </cell>
          <cell r="C17" t="str">
            <v>Den Danske Lndmandsbank,Copen</v>
          </cell>
        </row>
        <row r="18">
          <cell r="B18" t="str">
            <v>DK537</v>
          </cell>
          <cell r="C18" t="str">
            <v>A/S Copenhagen</v>
          </cell>
        </row>
        <row r="19">
          <cell r="B19" t="str">
            <v>DK559</v>
          </cell>
          <cell r="C19" t="str">
            <v>DK Account Payable</v>
          </cell>
        </row>
        <row r="20">
          <cell r="B20" t="str">
            <v>DM019</v>
          </cell>
          <cell r="C20" t="str">
            <v>Deutsche Bank A.G.Hamberg</v>
          </cell>
        </row>
        <row r="21">
          <cell r="B21" t="str">
            <v>DM020</v>
          </cell>
          <cell r="C21" t="str">
            <v>Dresdner Bank A. G. Frankfurt</v>
          </cell>
        </row>
        <row r="22">
          <cell r="B22" t="str">
            <v>DM053</v>
          </cell>
          <cell r="C22" t="str">
            <v>Commerzebank A.G.Frankfurt</v>
          </cell>
        </row>
        <row r="23">
          <cell r="B23" t="str">
            <v>DM086</v>
          </cell>
          <cell r="C23" t="str">
            <v>Bank of Comm &amp; Credit Int.Fran</v>
          </cell>
        </row>
        <row r="24">
          <cell r="B24" t="str">
            <v>DM097</v>
          </cell>
          <cell r="C24" t="str">
            <v>National Bank Of Pakistan,Frank</v>
          </cell>
        </row>
        <row r="25">
          <cell r="B25" t="str">
            <v>DM224</v>
          </cell>
          <cell r="C25" t="str">
            <v>UBL FFT FE-25 DM</v>
          </cell>
        </row>
        <row r="26">
          <cell r="B26" t="str">
            <v>DM235</v>
          </cell>
          <cell r="C26" t="str">
            <v>UBL FFT FE-25 DEPOSIT DM</v>
          </cell>
        </row>
        <row r="27">
          <cell r="B27" t="str">
            <v>ED815</v>
          </cell>
          <cell r="C27" t="str">
            <v>United Bank Ltd, Dera Dubai</v>
          </cell>
        </row>
        <row r="28">
          <cell r="B28" t="str">
            <v>EU025</v>
          </cell>
          <cell r="C28" t="str">
            <v>Dresdner Bank AG Euro</v>
          </cell>
        </row>
        <row r="29">
          <cell r="B29" t="str">
            <v>EU036</v>
          </cell>
          <cell r="C29" t="str">
            <v>Habib Bank LTD. Belgium Euro</v>
          </cell>
        </row>
        <row r="30">
          <cell r="B30" t="str">
            <v>EU047</v>
          </cell>
          <cell r="C30" t="str">
            <v>Deutche Bank Frank Furt Euro</v>
          </cell>
        </row>
        <row r="31">
          <cell r="B31" t="str">
            <v>EU058</v>
          </cell>
          <cell r="C31" t="str">
            <v>Placement with FOR/BNK Euro</v>
          </cell>
        </row>
        <row r="32">
          <cell r="B32" t="str">
            <v>EU069</v>
          </cell>
          <cell r="C32" t="str">
            <v>United National Bank LTD (EURO)</v>
          </cell>
        </row>
        <row r="33">
          <cell r="B33" t="str">
            <v>EU070</v>
          </cell>
          <cell r="C33" t="str">
            <v>EURO FE-25</v>
          </cell>
        </row>
        <row r="34">
          <cell r="B34" t="str">
            <v>EU081</v>
          </cell>
          <cell r="C34" t="str">
            <v>EURO FE-25 DEPOSIT</v>
          </cell>
        </row>
        <row r="35">
          <cell r="B35" t="str">
            <v>EU092</v>
          </cell>
          <cell r="C35" t="str">
            <v>Fortis Bank Belgium Euro</v>
          </cell>
        </row>
        <row r="36">
          <cell r="B36" t="str">
            <v>EU105</v>
          </cell>
          <cell r="C36" t="str">
            <v>National Bank of Pakistan Euro</v>
          </cell>
        </row>
        <row r="37">
          <cell r="B37" t="str">
            <v>EU116</v>
          </cell>
          <cell r="C37" t="str">
            <v>NBP Frank furt EURO</v>
          </cell>
        </row>
        <row r="38">
          <cell r="B38" t="str">
            <v>EU127</v>
          </cell>
          <cell r="C38" t="str">
            <v>Banca Commerciale Italiana EURO</v>
          </cell>
        </row>
        <row r="39">
          <cell r="B39" t="str">
            <v>EU138</v>
          </cell>
          <cell r="C39" t="str">
            <v>ABN Amro Amsterdam EURO</v>
          </cell>
        </row>
        <row r="40">
          <cell r="B40" t="str">
            <v>EU149</v>
          </cell>
          <cell r="C40" t="str">
            <v>Bank of Austria Vienaa EURO</v>
          </cell>
        </row>
        <row r="41">
          <cell r="B41" t="str">
            <v>EU150</v>
          </cell>
          <cell r="C41" t="str">
            <v>COMERZE BANK FRANKFURT EURO</v>
          </cell>
        </row>
        <row r="42">
          <cell r="B42" t="str">
            <v>EU161</v>
          </cell>
          <cell r="C42" t="str">
            <v>SOCIETE GENERALE PARIS EURO</v>
          </cell>
        </row>
        <row r="43">
          <cell r="B43" t="str">
            <v>EU172</v>
          </cell>
          <cell r="C43" t="str">
            <v>BANCO DI BILBAO SPAIN EURO</v>
          </cell>
        </row>
        <row r="44">
          <cell r="B44" t="str">
            <v>EU172</v>
          </cell>
          <cell r="C44" t="str">
            <v>Bnco Di Bilbao Spain EURO</v>
          </cell>
        </row>
        <row r="45">
          <cell r="B45" t="str">
            <v>EU194</v>
          </cell>
          <cell r="C45" t="str">
            <v>EURO FE - 31</v>
          </cell>
        </row>
        <row r="46">
          <cell r="B46" t="str">
            <v>EU207</v>
          </cell>
          <cell r="C46" t="str">
            <v>EURO FE  - 31 DEPOSIT</v>
          </cell>
        </row>
        <row r="47">
          <cell r="B47" t="str">
            <v>EU218</v>
          </cell>
          <cell r="C47" t="str">
            <v>Trade related financing under FE 25</v>
          </cell>
        </row>
        <row r="48">
          <cell r="B48" t="str">
            <v>FF019</v>
          </cell>
          <cell r="C48" t="str">
            <v>Societe General Paris.</v>
          </cell>
        </row>
        <row r="49">
          <cell r="B49" t="str">
            <v>FF064</v>
          </cell>
          <cell r="C49" t="str">
            <v>Banque National de Paris</v>
          </cell>
        </row>
        <row r="50">
          <cell r="B50" t="str">
            <v>FF075</v>
          </cell>
          <cell r="C50" t="str">
            <v>National Bank Of Pakistan,Paris</v>
          </cell>
        </row>
        <row r="51">
          <cell r="B51" t="str">
            <v>FF097</v>
          </cell>
          <cell r="C51" t="str">
            <v>FF Account Receivable</v>
          </cell>
        </row>
        <row r="52">
          <cell r="B52" t="str">
            <v>HK019</v>
          </cell>
          <cell r="C52" t="str">
            <v>Hongkong &amp; Shanghai Banking Co</v>
          </cell>
        </row>
        <row r="53">
          <cell r="B53" t="str">
            <v>HK020</v>
          </cell>
          <cell r="C53" t="str">
            <v>National Bank Of Pakistan, Hong.</v>
          </cell>
        </row>
        <row r="54">
          <cell r="B54" t="str">
            <v>HK042</v>
          </cell>
          <cell r="C54" t="str">
            <v>HK Account Payable</v>
          </cell>
        </row>
        <row r="55">
          <cell r="B55" t="str">
            <v>IL012</v>
          </cell>
          <cell r="C55" t="str">
            <v>Banca Commerciale Italiana,Mil.</v>
          </cell>
        </row>
        <row r="56">
          <cell r="B56" t="str">
            <v>IL034</v>
          </cell>
          <cell r="C56" t="str">
            <v>IL Account Payable</v>
          </cell>
        </row>
        <row r="57">
          <cell r="B57" t="str">
            <v>IU018</v>
          </cell>
          <cell r="C57" t="str">
            <v>State Bank Of India, Overseas</v>
          </cell>
        </row>
        <row r="58">
          <cell r="B58" t="str">
            <v>IU030</v>
          </cell>
          <cell r="C58" t="str">
            <v>Standard Chartered Bank Bombay</v>
          </cell>
        </row>
        <row r="59">
          <cell r="B59" t="str">
            <v>JY016</v>
          </cell>
          <cell r="C59" t="str">
            <v>Sumitomo Bank Ltd , Tokyo</v>
          </cell>
        </row>
        <row r="60">
          <cell r="B60" t="str">
            <v>JY050</v>
          </cell>
          <cell r="C60" t="str">
            <v>National Bank of Pakista Tokyo</v>
          </cell>
        </row>
        <row r="61">
          <cell r="B61" t="str">
            <v>JY061</v>
          </cell>
          <cell r="C61" t="str">
            <v>Bank Of Tokyo, Tokyo</v>
          </cell>
        </row>
        <row r="62">
          <cell r="B62" t="str">
            <v>JY072</v>
          </cell>
          <cell r="C62" t="str">
            <v>B.C.C.I., Tokyo</v>
          </cell>
        </row>
        <row r="63">
          <cell r="B63" t="str">
            <v>JY094</v>
          </cell>
          <cell r="C63" t="str">
            <v>JY Payable</v>
          </cell>
        </row>
        <row r="64">
          <cell r="B64" t="str">
            <v>JY107</v>
          </cell>
          <cell r="C64" t="str">
            <v>Trade related financing under FE 25</v>
          </cell>
        </row>
        <row r="65">
          <cell r="B65" t="str">
            <v>KD019</v>
          </cell>
          <cell r="C65" t="str">
            <v>National Bank Of Kuwait, Kuwait</v>
          </cell>
        </row>
        <row r="66">
          <cell r="B66" t="str">
            <v>KW018</v>
          </cell>
          <cell r="C66" t="str">
            <v>National Bank of Pakistan Tokyo</v>
          </cell>
        </row>
        <row r="67">
          <cell r="B67" t="str">
            <v>NK019</v>
          </cell>
          <cell r="C67" t="str">
            <v>Christinia Bank Oslo</v>
          </cell>
        </row>
        <row r="68">
          <cell r="B68" t="str">
            <v>NK020</v>
          </cell>
          <cell r="C68" t="str">
            <v>Den Norske Credit Bank, Oslo</v>
          </cell>
        </row>
        <row r="69">
          <cell r="B69" t="str">
            <v>NZ017</v>
          </cell>
          <cell r="C69" t="str">
            <v>ANZ Banking Group Ltd.Auckland</v>
          </cell>
        </row>
        <row r="70">
          <cell r="B70" t="str">
            <v>NZ039</v>
          </cell>
          <cell r="C70" t="str">
            <v>NZ Account Payable</v>
          </cell>
        </row>
        <row r="71">
          <cell r="B71" t="str">
            <v>OR014</v>
          </cell>
          <cell r="C71" t="str">
            <v>Commecial Bank Of Oman Ltd. Muscat</v>
          </cell>
        </row>
        <row r="72">
          <cell r="B72" t="str">
            <v>QR016</v>
          </cell>
          <cell r="C72" t="str">
            <v>United Bank limted, Doha Qatar</v>
          </cell>
        </row>
        <row r="73">
          <cell r="B73" t="str">
            <v>RU016</v>
          </cell>
          <cell r="C73" t="str">
            <v>Bank Sadert  Iran</v>
          </cell>
        </row>
        <row r="74">
          <cell r="B74" t="str">
            <v>SD039</v>
          </cell>
          <cell r="C74" t="str">
            <v>Habib Bank Limited,Singapore</v>
          </cell>
        </row>
        <row r="75">
          <cell r="B75" t="str">
            <v>SF011</v>
          </cell>
          <cell r="C75" t="str">
            <v>Union Bank Of Switzerland,Zurich</v>
          </cell>
        </row>
        <row r="76">
          <cell r="B76" t="str">
            <v>SF817</v>
          </cell>
          <cell r="C76" t="str">
            <v>United Bank A.G.Zurich, Zurich</v>
          </cell>
        </row>
        <row r="77">
          <cell r="B77" t="str">
            <v>SF839</v>
          </cell>
          <cell r="C77" t="str">
            <v>SF Account Payable</v>
          </cell>
        </row>
        <row r="78">
          <cell r="B78" t="str">
            <v>SK519</v>
          </cell>
          <cell r="C78" t="str">
            <v>Sevenska Handels Banken Stock</v>
          </cell>
        </row>
        <row r="79">
          <cell r="B79" t="str">
            <v>SK531</v>
          </cell>
          <cell r="C79" t="str">
            <v>SK Account Receivable</v>
          </cell>
        </row>
        <row r="80">
          <cell r="B80" t="str">
            <v>SP014</v>
          </cell>
          <cell r="C80" t="str">
            <v>Banco Bilbao Vizcaya</v>
          </cell>
        </row>
        <row r="81">
          <cell r="B81" t="str">
            <v>SR518</v>
          </cell>
          <cell r="C81" t="str">
            <v>Bank AL-Jazira</v>
          </cell>
        </row>
        <row r="82">
          <cell r="B82" t="str">
            <v>SR529</v>
          </cell>
          <cell r="C82" t="str">
            <v>Riyadh Bank Saudi Arabia</v>
          </cell>
        </row>
        <row r="83">
          <cell r="B83" t="str">
            <v>SU012</v>
          </cell>
          <cell r="C83" t="str">
            <v>Peoples Bank Colombo Srilanka</v>
          </cell>
        </row>
        <row r="84">
          <cell r="B84" t="str">
            <v>SU023</v>
          </cell>
          <cell r="C84" t="str">
            <v>Muslim Commercial Bank, Colombo</v>
          </cell>
        </row>
        <row r="85">
          <cell r="B85" t="str">
            <v>UK048</v>
          </cell>
          <cell r="C85" t="str">
            <v>Barclays Bank London</v>
          </cell>
        </row>
        <row r="86">
          <cell r="B86" t="str">
            <v>UK093</v>
          </cell>
          <cell r="C86" t="str">
            <v>Midland Bank PLC London</v>
          </cell>
        </row>
        <row r="87">
          <cell r="B87" t="str">
            <v>UK106</v>
          </cell>
          <cell r="C87" t="str">
            <v>Muslim Commercial Bank ltd.Lond</v>
          </cell>
        </row>
        <row r="88">
          <cell r="B88" t="str">
            <v>UK117</v>
          </cell>
          <cell r="C88" t="str">
            <v>National Bank Of Pakistan Lond.</v>
          </cell>
        </row>
        <row r="89">
          <cell r="B89" t="str">
            <v>UK128</v>
          </cell>
          <cell r="C89" t="str">
            <v>National Westminister Bank PLC</v>
          </cell>
        </row>
        <row r="90">
          <cell r="B90" t="str">
            <v>UK811</v>
          </cell>
          <cell r="C90" t="str">
            <v>United National Bank Limited</v>
          </cell>
        </row>
        <row r="91">
          <cell r="B91" t="str">
            <v>UK844</v>
          </cell>
          <cell r="C91" t="str">
            <v>United National Bank Limited</v>
          </cell>
        </row>
        <row r="92">
          <cell r="B92" t="str">
            <v>UK855</v>
          </cell>
          <cell r="C92" t="str">
            <v>United National Bank Limited</v>
          </cell>
        </row>
        <row r="93">
          <cell r="B93" t="str">
            <v>UK866</v>
          </cell>
          <cell r="C93" t="str">
            <v>United National Bank Limited</v>
          </cell>
        </row>
        <row r="94">
          <cell r="B94" t="str">
            <v>UK902</v>
          </cell>
          <cell r="C94" t="str">
            <v>United National Bank Limited</v>
          </cell>
        </row>
        <row r="95">
          <cell r="B95" t="str">
            <v>UK913</v>
          </cell>
          <cell r="C95" t="str">
            <v>United National Bank Limited</v>
          </cell>
        </row>
        <row r="96">
          <cell r="B96" t="str">
            <v>US011</v>
          </cell>
          <cell r="C96" t="str">
            <v>American Exp.Co.NY</v>
          </cell>
        </row>
        <row r="97">
          <cell r="B97" t="str">
            <v>US022</v>
          </cell>
          <cell r="C97" t="str">
            <v>Deutsche Bank Trust Co.America</v>
          </cell>
        </row>
        <row r="98">
          <cell r="B98" t="str">
            <v>US033</v>
          </cell>
          <cell r="C98" t="str">
            <v>Bank of America , NY</v>
          </cell>
        </row>
        <row r="99">
          <cell r="B99" t="str">
            <v>US044</v>
          </cell>
          <cell r="C99" t="str">
            <v>Bank of Calicornia,San Francisco</v>
          </cell>
        </row>
        <row r="100">
          <cell r="B100" t="str">
            <v>US066</v>
          </cell>
          <cell r="C100" t="str">
            <v>Bank Of New York</v>
          </cell>
        </row>
        <row r="101">
          <cell r="B101" t="str">
            <v>US077</v>
          </cell>
          <cell r="C101" t="str">
            <v>Jpmorgan Chase Bank,New York</v>
          </cell>
        </row>
        <row r="102">
          <cell r="B102" t="str">
            <v>US102</v>
          </cell>
          <cell r="C102" t="str">
            <v>Citi Bank NA, Newyork</v>
          </cell>
        </row>
        <row r="103">
          <cell r="B103" t="str">
            <v>US124</v>
          </cell>
          <cell r="C103" t="str">
            <v>F. C. US $ Bond Discount</v>
          </cell>
        </row>
        <row r="104">
          <cell r="B104" t="str">
            <v>US135</v>
          </cell>
          <cell r="C104" t="str">
            <v>F. C. US $ Bond Accrual</v>
          </cell>
        </row>
        <row r="105">
          <cell r="B105" t="str">
            <v>US146</v>
          </cell>
          <cell r="C105" t="str">
            <v>F. C. US $ Bond Redemption</v>
          </cell>
        </row>
        <row r="106">
          <cell r="B106" t="str">
            <v>US168</v>
          </cell>
          <cell r="C106" t="str">
            <v>Fleet Bank International</v>
          </cell>
        </row>
        <row r="107">
          <cell r="B107" t="str">
            <v>US362</v>
          </cell>
          <cell r="C107" t="str">
            <v>EPZ Branch</v>
          </cell>
        </row>
        <row r="108">
          <cell r="B108" t="str">
            <v>US817</v>
          </cell>
          <cell r="C108" t="str">
            <v>UBL New York</v>
          </cell>
        </row>
        <row r="109">
          <cell r="B109" t="str">
            <v>US839</v>
          </cell>
          <cell r="C109" t="str">
            <v>F. C. US &amp; Bond Discount</v>
          </cell>
        </row>
        <row r="110">
          <cell r="B110" t="str">
            <v>US840</v>
          </cell>
          <cell r="C110" t="str">
            <v>UBL New York,   F.E.25</v>
          </cell>
        </row>
        <row r="111">
          <cell r="B111" t="str">
            <v>US862</v>
          </cell>
          <cell r="C111" t="str">
            <v>Placement with Branches US$</v>
          </cell>
        </row>
        <row r="112">
          <cell r="B112" t="str">
            <v>US873</v>
          </cell>
          <cell r="C112" t="str">
            <v>Placement agnst F.E.25 Deposit</v>
          </cell>
        </row>
        <row r="113">
          <cell r="B113" t="str">
            <v>US884</v>
          </cell>
          <cell r="C113" t="str">
            <v>UBL F.E.25  Deposit.</v>
          </cell>
        </row>
        <row r="114">
          <cell r="B114" t="str">
            <v>US895</v>
          </cell>
          <cell r="C114" t="str">
            <v>US Account Receivable</v>
          </cell>
        </row>
        <row r="115">
          <cell r="B115" t="str">
            <v>US908</v>
          </cell>
          <cell r="C115" t="str">
            <v>US Account Payable</v>
          </cell>
        </row>
        <row r="116">
          <cell r="B116" t="str">
            <v>US919</v>
          </cell>
          <cell r="C116" t="str">
            <v>Mashreq Bank New York</v>
          </cell>
        </row>
        <row r="117">
          <cell r="B117" t="str">
            <v>US920</v>
          </cell>
          <cell r="C117" t="str">
            <v>Balance with SBP 5% CR - FE25</v>
          </cell>
        </row>
        <row r="118">
          <cell r="B118" t="str">
            <v>US931</v>
          </cell>
          <cell r="C118" t="str">
            <v>Balance with SBP 15% SP CR - FE25</v>
          </cell>
        </row>
        <row r="119">
          <cell r="B119" t="str">
            <v>US942</v>
          </cell>
          <cell r="C119" t="str">
            <v>Trade related financing under FE 25</v>
          </cell>
        </row>
        <row r="120">
          <cell r="B120" t="str">
            <v>US953</v>
          </cell>
          <cell r="C120" t="str">
            <v>UBL New York fe - 31</v>
          </cell>
        </row>
        <row r="121">
          <cell r="B121" t="str">
            <v>US964</v>
          </cell>
          <cell r="C121" t="str">
            <v>UBL New Your fe 31 Deposit</v>
          </cell>
        </row>
        <row r="122">
          <cell r="B122" t="str">
            <v>US997</v>
          </cell>
          <cell r="C122" t="str">
            <v>F. C. US $ Bond Face Value</v>
          </cell>
        </row>
        <row r="136">
          <cell r="B136">
            <v>6080</v>
          </cell>
          <cell r="C136" t="str">
            <v>Balance with foreign Banks</v>
          </cell>
        </row>
        <row r="137">
          <cell r="B137">
            <v>6160</v>
          </cell>
          <cell r="C137" t="str">
            <v>Balance with Overseas Branches</v>
          </cell>
        </row>
        <row r="138">
          <cell r="B138">
            <v>6180</v>
          </cell>
          <cell r="C138" t="str">
            <v>Placement with Oerseas Branches</v>
          </cell>
        </row>
        <row r="139">
          <cell r="B139">
            <v>6190</v>
          </cell>
          <cell r="C139" t="str">
            <v>Placement with Centrtal Bank</v>
          </cell>
        </row>
        <row r="145">
          <cell r="B145">
            <v>1</v>
          </cell>
          <cell r="C145" t="str">
            <v>BY FLOPY</v>
          </cell>
        </row>
        <row r="146">
          <cell r="B146">
            <v>10336</v>
          </cell>
          <cell r="C146" t="str">
            <v>INCOME RECEIVED ON  PLACEMENT</v>
          </cell>
        </row>
        <row r="147">
          <cell r="B147">
            <v>347007</v>
          </cell>
          <cell r="C147" t="str">
            <v xml:space="preserve">SD HAJ DEPOSIT </v>
          </cell>
        </row>
        <row r="148">
          <cell r="B148">
            <v>620014</v>
          </cell>
          <cell r="C148" t="str">
            <v>INCOME A/c. PLS EXCH. GBP</v>
          </cell>
        </row>
        <row r="149">
          <cell r="B149">
            <v>620022</v>
          </cell>
          <cell r="C149" t="str">
            <v>INCOME A/c. PLS EXCH USD</v>
          </cell>
        </row>
        <row r="150">
          <cell r="B150">
            <v>620048</v>
          </cell>
          <cell r="C150" t="str">
            <v>INCOME A/c. PLS EXCH OTHER</v>
          </cell>
        </row>
        <row r="151">
          <cell r="B151">
            <v>690351</v>
          </cell>
          <cell r="C151" t="str">
            <v>INCOME GOP BOND EQT Rs.</v>
          </cell>
        </row>
        <row r="152">
          <cell r="B152">
            <v>780034</v>
          </cell>
          <cell r="C152" t="str">
            <v>GAIN / LOSS SECURITIES EQT Rs.</v>
          </cell>
        </row>
        <row r="153">
          <cell r="B153">
            <v>1150088</v>
          </cell>
          <cell r="C153" t="str">
            <v>EXP. A/C.INT. / CHARGES (FX)</v>
          </cell>
        </row>
        <row r="154">
          <cell r="B154">
            <v>1180016</v>
          </cell>
          <cell r="C154" t="str">
            <v>MARK UP PAID FUNDING COST FBPs</v>
          </cell>
        </row>
        <row r="155">
          <cell r="B155">
            <v>2010011</v>
          </cell>
          <cell r="C155" t="str">
            <v>EXPENDITURE A/c. BROKERAGE (FX)</v>
          </cell>
        </row>
        <row r="156">
          <cell r="B156">
            <v>2050087</v>
          </cell>
          <cell r="C156" t="str">
            <v>EXP. A/c. TELEX / CABLE / TP</v>
          </cell>
        </row>
        <row r="157">
          <cell r="B157">
            <v>2080025</v>
          </cell>
          <cell r="C157" t="str">
            <v>EXP. A/c. REUTERS FEE/SWIFT EXP.</v>
          </cell>
        </row>
        <row r="158">
          <cell r="B158">
            <v>3210010</v>
          </cell>
          <cell r="C158" t="str">
            <v>VOSTRO PK. Rs. CD - 16</v>
          </cell>
        </row>
        <row r="159">
          <cell r="B159">
            <v>3590482</v>
          </cell>
          <cell r="C159" t="str">
            <v>SD A/c. VOSTRO P. Rs.</v>
          </cell>
        </row>
        <row r="160">
          <cell r="B160">
            <v>4340176</v>
          </cell>
          <cell r="C160" t="str">
            <v>PROVISION FOR BROKERAGE</v>
          </cell>
        </row>
        <row r="161">
          <cell r="B161">
            <v>4340437</v>
          </cell>
          <cell r="C161" t="str">
            <v>PROVISION FOR EXCHANGE EARNING</v>
          </cell>
        </row>
        <row r="162">
          <cell r="B162">
            <v>5290135</v>
          </cell>
          <cell r="C162" t="str">
            <v>INT. PAY FBP FUNDING COST.</v>
          </cell>
        </row>
        <row r="163">
          <cell r="B163">
            <v>5610014</v>
          </cell>
          <cell r="C163" t="str">
            <v>HEAD OFFICE ACCOUNT</v>
          </cell>
        </row>
        <row r="164">
          <cell r="B164">
            <v>5610188</v>
          </cell>
          <cell r="C164" t="str">
            <v>H.O.A/C. TREASURY DIVISION</v>
          </cell>
        </row>
        <row r="165">
          <cell r="B165">
            <v>5710018</v>
          </cell>
          <cell r="C165" t="str">
            <v>HO A/c. FGN. EXCH. CELL</v>
          </cell>
        </row>
        <row r="166">
          <cell r="B166">
            <v>6030015</v>
          </cell>
          <cell r="C166" t="str">
            <v>SBP A/c.</v>
          </cell>
        </row>
        <row r="167">
          <cell r="B167">
            <v>6080018</v>
          </cell>
          <cell r="C167" t="str">
            <v>BALANCE WITH F/ BANKS</v>
          </cell>
        </row>
        <row r="168">
          <cell r="B168">
            <v>6100017</v>
          </cell>
          <cell r="C168" t="str">
            <v>LENDING TO BRANCHES (FE 25)</v>
          </cell>
        </row>
        <row r="169">
          <cell r="B169">
            <v>7550309</v>
          </cell>
          <cell r="C169" t="str">
            <v>O/A A/C UNREALIZED GAIN/LOSS ON FWD</v>
          </cell>
        </row>
        <row r="170">
          <cell r="B170">
            <v>7550505</v>
          </cell>
          <cell r="C170" t="str">
            <v>O/ASSETS</v>
          </cell>
        </row>
        <row r="171">
          <cell r="B171">
            <v>7720019</v>
          </cell>
          <cell r="C171" t="str">
            <v>O/A ADJUSTING A/c. DR.</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ew"/>
      <sheetName val="Sheet1 (4)"/>
      <sheetName val="Sheet1 (3)"/>
      <sheetName val="WeighAvShares"/>
      <sheetName val="Deferred (2)"/>
      <sheetName val="Defeered Work"/>
      <sheetName val="Taxrelief"/>
      <sheetName val="NEWAD"/>
      <sheetName val="Sheet4"/>
      <sheetName val="Sheet5"/>
      <sheetName val="Total Adjustments"/>
      <sheetName val="OLD"/>
      <sheetName val="Assets"/>
      <sheetName val="Liabiliteis"/>
      <sheetName val="Balance Sheet"/>
      <sheetName val="p&amp;l"/>
      <sheetName val="Sheet2 (2)"/>
      <sheetName val="CashFlow"/>
      <sheetName val="Sheet3 (2)"/>
      <sheetName val="Statement of Ch"/>
      <sheetName val="Notes1-5"/>
      <sheetName val="Note6-8.2"/>
      <sheetName val="Note9-9.6"/>
      <sheetName val="Note 9.7-9.8"/>
      <sheetName val="Notes10-10.4.2"/>
      <sheetName val="10.5-11.3"/>
      <sheetName val="Chart1"/>
      <sheetName val="Note 12"/>
      <sheetName val="Note12.3-15.1"/>
      <sheetName val="Note16-21.1"/>
      <sheetName val="Note22-22.7"/>
      <sheetName val="Sheet6"/>
      <sheetName val="Notes25-26.1"/>
      <sheetName val="RGHOEXPENSE"/>
      <sheetName val="Notes26.2-32"/>
      <sheetName val="Notes33-34"/>
      <sheetName val="MaturiAssets"/>
      <sheetName val="Sheet1 (2)"/>
      <sheetName val="Lease"/>
      <sheetName val="PremiumMaturity"/>
      <sheetName val="MaturLiabili"/>
      <sheetName val="Notes39-40"/>
      <sheetName val="Notes41-42.1"/>
      <sheetName val="Currency-expo"/>
      <sheetName val="Notes42.2-44"/>
      <sheetName val="Note 45"/>
      <sheetName val="Annexure"/>
      <sheetName val="affair"/>
      <sheetName val="inc-exp"/>
      <sheetName val="pinex"/>
      <sheetName val="YieldAd"/>
      <sheetName val="YieldAd-net"/>
      <sheetName val="YielDeposit"/>
      <sheetName val="Sheet1"/>
      <sheetName val="Sheet2"/>
      <sheetName val="Sheet3"/>
      <sheetName val="Notes(New)39-40"/>
      <sheetName val="SBP-Staggering"/>
      <sheetName val="Notes1_5"/>
      <sheetName val="Sheet1_(4)"/>
      <sheetName val="Sheet1_(3)"/>
      <sheetName val="Deferred_(2)"/>
      <sheetName val="Defeered_Work"/>
      <sheetName val="Total_Adjustments"/>
      <sheetName val="Balance_Sheet"/>
      <sheetName val="Sheet2_(2)"/>
      <sheetName val="Sheet3_(2)"/>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Sheet1_(2)"/>
      <sheetName val="Notes41-42_1"/>
      <sheetName val="Notes42_2-44"/>
      <sheetName val="Note_45"/>
      <sheetName val="Links"/>
      <sheetName val="Sheet1_(4)1"/>
      <sheetName val="Sheet1_(3)1"/>
      <sheetName val="Deferred_(2)1"/>
      <sheetName val="Defeered_Work1"/>
      <sheetName val="Total_Adjustments1"/>
      <sheetName val="Balance_Sheet1"/>
      <sheetName val="Sheet2_(2)1"/>
      <sheetName val="Sheet3_(2)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Sheet1_(2)1"/>
      <sheetName val="Notes41-42_11"/>
      <sheetName val="Notes42_2-441"/>
      <sheetName val="Note_451"/>
      <sheetName val="Macro1"/>
      <sheetName val="E"/>
      <sheetName val="Sheet1_(4)2"/>
      <sheetName val="Sheet1_(3)2"/>
      <sheetName val="Deferred_(2)2"/>
      <sheetName val="Defeered_Work2"/>
      <sheetName val="Total_Adjustments2"/>
      <sheetName val="Balance_Sheet2"/>
      <sheetName val="Sheet2_(2)2"/>
      <sheetName val="Sheet3_(2)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Sheet1_(2)2"/>
      <sheetName val="Notes41-42_12"/>
      <sheetName val="Notes42_2-442"/>
      <sheetName val="Note_452"/>
      <sheetName val="A-C CODE &amp; NAME"/>
      <sheetName val="MarchSL904"/>
      <sheetName val="BSDOMOVS"/>
      <sheetName val="Notes1_5_old_"/>
      <sheetName val="Value In Use - Trea"/>
      <sheetName val="3.2"/>
      <sheetName val="PL"/>
      <sheetName val="Cwip"/>
      <sheetName val="Touimi Tarek"/>
      <sheetName val="Elim"/>
      <sheetName val="Specific - Provision Financing"/>
      <sheetName val="Add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sheetData sheetId="23"/>
      <sheetData sheetId="24" refreshError="1"/>
      <sheetData sheetId="25"/>
      <sheetData sheetId="26"/>
      <sheetData sheetId="27" refreshError="1"/>
      <sheetData sheetId="28" refreshError="1"/>
      <sheetData sheetId="29"/>
      <sheetData sheetId="30"/>
      <sheetData sheetId="31"/>
      <sheetData sheetId="32" refreshError="1"/>
      <sheetData sheetId="33"/>
      <sheetData sheetId="34" refreshError="1"/>
      <sheetData sheetId="35"/>
      <sheetData sheetId="36"/>
      <sheetData sheetId="37" refreshError="1"/>
      <sheetData sheetId="38" refreshError="1"/>
      <sheetData sheetId="39" refreshError="1"/>
      <sheetData sheetId="40" refreshError="1"/>
      <sheetData sheetId="41" refreshError="1"/>
      <sheetData sheetId="42"/>
      <sheetData sheetId="43"/>
      <sheetData sheetId="44" refreshError="1"/>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10th-June-06"/>
      <sheetName val="WSP"/>
      <sheetName val="A"/>
      <sheetName val="B"/>
      <sheetName val="Schedules"/>
      <sheetName val="Public &amp; Brokers Exposure"/>
      <sheetName val="Investment"/>
      <sheetName val="LIQUIDITY SCHEDULE"/>
      <sheetName val="F-I's"/>
      <sheetName val="I kaliya "/>
      <sheetName val="Advances Working"/>
      <sheetName val="Surplus"/>
      <sheetName val="Control Sheet"/>
      <sheetName val="Public_&amp;_Brokers_Exposure"/>
      <sheetName val="LIQUIDITY_SCHEDULE"/>
      <sheetName val="I_kaliya_"/>
      <sheetName val="Advances_Working"/>
      <sheetName val="Control_Sheet"/>
      <sheetName val="Public_&amp;_Brokers_Exposure1"/>
      <sheetName val="LIQUIDITY_SCHEDULE1"/>
      <sheetName val="I_kaliya_1"/>
      <sheetName val="Advances_Working1"/>
      <sheetName val="Control_Sheet1"/>
      <sheetName val="A-C CODE &amp; NAME"/>
      <sheetName val="March 110"/>
      <sheetName val="Feb"/>
      <sheetName val="MarchSL90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est Documentation"/>
      <sheetName val="Detailed Control Testing"/>
      <sheetName val="Drop down"/>
    </sheetNames>
    <sheetDataSet>
      <sheetData sheetId="0" refreshError="1"/>
      <sheetData sheetId="1" refreshError="1"/>
      <sheetData sheetId="2">
        <row r="7">
          <cell r="C7" t="str">
            <v>Multiple times a day</v>
          </cell>
          <cell r="G7" t="str">
            <v>Yes</v>
          </cell>
        </row>
        <row r="8">
          <cell r="C8" t="str">
            <v>Daily</v>
          </cell>
          <cell r="G8" t="str">
            <v>No</v>
          </cell>
        </row>
        <row r="9">
          <cell r="C9" t="str">
            <v>Weekly</v>
          </cell>
          <cell r="G9" t="str">
            <v>N/A</v>
          </cell>
        </row>
        <row r="10">
          <cell r="C10" t="str">
            <v>Monthly</v>
          </cell>
        </row>
        <row r="11">
          <cell r="C11" t="str">
            <v>Quarterly</v>
          </cell>
        </row>
        <row r="12">
          <cell r="C12" t="str">
            <v>Annually</v>
          </cell>
        </row>
        <row r="13">
          <cell r="C13" t="str">
            <v>Other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tatement"/>
      <sheetName val="Lead"/>
      <sheetName val="Distribution statement"/>
      <sheetName val="Statement Movement"/>
      <sheetName val="Cash Flow"/>
      <sheetName val="Notes 1 - 5.1.1"/>
      <sheetName val="Notes 4.1.1"/>
      <sheetName val="Notes "/>
      <sheetName val="Notes 7.1.3.1-7.2.1"/>
      <sheetName val="Notes 1"/>
      <sheetName val="Notes 6"/>
      <sheetName val="Note 9 - 11"/>
      <sheetName val="Realization Entry"/>
      <sheetName val="Ready"/>
      <sheetName val="stata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LS-UAE"/>
      <sheetName val="Abu Dhabi"/>
      <sheetName val="TOTAL OVS BRS ST AUG 02"/>
      <sheetName va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ication"/>
      <sheetName val="CMA_Selections"/>
      <sheetName val="CMA_Calculations"/>
      <sheetName val="Population"/>
      <sheetName val="Tickmarks"/>
      <sheetName val="CMA_SampleDesign"/>
      <sheetName val="DialogInsert"/>
      <sheetName val="Population1"/>
      <sheetName val="Population (2)"/>
      <sheetName val="EVL1296O"/>
      <sheetName val="EVL1296X"/>
      <sheetName val="EVL1297O"/>
      <sheetName val="EVL1297X"/>
    </sheetNames>
    <sheetDataSet>
      <sheetData sheetId="0"/>
      <sheetData sheetId="1"/>
      <sheetData sheetId="2">
        <row r="2">
          <cell r="D2">
            <v>550908970.47020006</v>
          </cell>
        </row>
        <row r="122">
          <cell r="D122">
            <v>550908970.47020006</v>
          </cell>
          <cell r="F122">
            <v>11</v>
          </cell>
        </row>
      </sheetData>
      <sheetData sheetId="3"/>
      <sheetData sheetId="4"/>
      <sheetData sheetId="5" refreshError="1"/>
      <sheetData sheetId="6"/>
      <sheetData sheetId="7"/>
      <sheetData sheetId="8"/>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BSDOMOVS"/>
      <sheetName val="LS-UAE"/>
      <sheetName val="ASSETS"/>
      <sheetName val="OUTSTANDING FX-SWAP"/>
      <sheetName val="Code"/>
      <sheetName val="Lookups"/>
      <sheetName val="Pool"/>
      <sheetName val="RC-0997"/>
      <sheetName val="Macro1"/>
      <sheetName val="A-C CODE &amp; NAME"/>
      <sheetName val="TABLES"/>
      <sheetName val="actual (2)"/>
      <sheetName val="B2 STMT"/>
      <sheetName val="List"/>
      <sheetName val="T-BILL"/>
      <sheetName val="Abu Dhabi"/>
      <sheetName val="1-bwb(cb)"/>
      <sheetName val="Implied Rate"/>
      <sheetName val="Rating"/>
      <sheetName val="INPUT"/>
      <sheetName val="RATE"/>
      <sheetName val="BS-OVS"/>
      <sheetName val="PKRV"/>
      <sheetName val="B2 STMT - F"/>
      <sheetName val="ADI"/>
      <sheetName val="II- INV CO"/>
      <sheetName val="OUTSTANDING_FX-SWAP"/>
      <sheetName val="A-C_CODE_&amp;_NAME"/>
      <sheetName val="actual_(2)"/>
      <sheetName val="B2_STMT"/>
      <sheetName val="Abu_Dhabi"/>
      <sheetName val="Implied_Rate"/>
      <sheetName val="B2_STMT_-_F"/>
      <sheetName val="Product &amp; TL list"/>
      <sheetName val="TL List"/>
      <sheetName val="WEEKLY 1"/>
      <sheetName val="RATES"/>
      <sheetName val="B-SHEET"/>
      <sheetName val="AVERAGES"/>
      <sheetName val="OUTSTANDING_FX-SWAP1"/>
      <sheetName val="A-C_CODE_&amp;_NAME1"/>
      <sheetName val="actual_(2)1"/>
      <sheetName val="B2_STMT1"/>
      <sheetName val="Abu_Dhabi1"/>
      <sheetName val="Implied_Rate1"/>
      <sheetName val="B2_STMT_-_F1"/>
      <sheetName val="Product_&amp;_TL_list"/>
      <sheetName val="TL_List"/>
      <sheetName val="II-_INV_CO"/>
      <sheetName val="tran"/>
      <sheetName val="tb"/>
      <sheetName val="Sheet3"/>
      <sheetName val="Variables"/>
      <sheetName val="Sheet Tally! PNL PRODUCT"/>
      <sheetName val="PNL Assorted"/>
      <sheetName val="Switch &amp; IBFT"/>
      <sheetName val="Sheet Tally! PNL PRODUCT in Mn."/>
      <sheetName val="Switch"/>
      <sheetName val="IBFT"/>
      <sheetName val="BPS PNL"/>
      <sheetName val="SDRS"/>
      <sheetName val="Recertification &amp; Others"/>
      <sheetName val="PayPak"/>
      <sheetName val="VISA PNL"/>
      <sheetName val="Loyalty"/>
      <sheetName val="OTC PNL"/>
      <sheetName val="POS"/>
      <sheetName val="CUP PNL"/>
      <sheetName val="JCB"/>
      <sheetName val="MasterCard PNL"/>
      <sheetName val="FRMS PNL"/>
      <sheetName val="PERSO"/>
      <sheetName val="BR"/>
      <sheetName val="FS"/>
      <sheetName val="Software sum (Main Cal Hidden)"/>
      <sheetName val="Sheet tally"/>
      <sheetName val="Software Bifurcation June 2019"/>
      <sheetName val="Hardware Calcu Sum"/>
      <sheetName val="Main Calcus"/>
      <sheetName val="GPS Settlement"/>
      <sheetName val="Total TPS Tally"/>
      <sheetName val="Segment"/>
      <sheetName val="last qrt2001"/>
      <sheetName val="Sheet2"/>
      <sheetName val="Sheet1"/>
      <sheetName val="OUTSTANDING_FX-SWAP2"/>
      <sheetName val="A-C_CODE_&amp;_NAME2"/>
      <sheetName val="actual_(2)2"/>
      <sheetName val="B2_STMT2"/>
      <sheetName val="Abu_Dhabi2"/>
      <sheetName val="Implied_Rate2"/>
      <sheetName val="B2_STMT_-_F2"/>
      <sheetName val="II-_INV_CO1"/>
      <sheetName val="Product_&amp;_TL_list1"/>
      <sheetName val="TL_List1"/>
      <sheetName val="last_qrt2001"/>
      <sheetName val="Final"/>
      <sheetName val="MODEL"/>
      <sheetName val="handout_data"/>
      <sheetName val="Data"/>
      <sheetName val="Control"/>
      <sheetName val="Frontpage"/>
      <sheetName val="Stock"/>
      <sheetName val="Revenue-Fire-Marine-Motor"/>
    </sheetNames>
    <sheetDataSet>
      <sheetData sheetId="0" refreshError="1">
        <row r="8">
          <cell r="O8" t="str">
            <v>||\027\033\068</v>
          </cell>
        </row>
        <row r="16">
          <cell r="L16">
            <v>2300000</v>
          </cell>
          <cell r="Q16" t="e">
            <v>#REF!</v>
          </cell>
          <cell r="Y16">
            <v>0</v>
          </cell>
        </row>
        <row r="17">
          <cell r="L17">
            <v>33660.413</v>
          </cell>
          <cell r="Q17" t="e">
            <v>#REF!</v>
          </cell>
          <cell r="Y17">
            <v>106941.372</v>
          </cell>
        </row>
        <row r="18">
          <cell r="L18">
            <v>0</v>
          </cell>
          <cell r="Q18" t="e">
            <v>#REF!</v>
          </cell>
          <cell r="Y18">
            <v>0</v>
          </cell>
        </row>
        <row r="19">
          <cell r="L19">
            <v>0</v>
          </cell>
          <cell r="Q19" t="e">
            <v>#REF!</v>
          </cell>
          <cell r="Y19">
            <v>1895000</v>
          </cell>
        </row>
        <row r="20">
          <cell r="L20">
            <v>0</v>
          </cell>
          <cell r="Q20" t="e">
            <v>#REF!</v>
          </cell>
          <cell r="Y20">
            <v>0</v>
          </cell>
        </row>
        <row r="21">
          <cell r="L21">
            <v>2817064.3510000003</v>
          </cell>
          <cell r="Q21" t="e">
            <v>#REF!</v>
          </cell>
          <cell r="Y21">
            <v>15963.751</v>
          </cell>
        </row>
        <row r="22">
          <cell r="L22">
            <v>0</v>
          </cell>
          <cell r="Q22" t="e">
            <v>#REF!</v>
          </cell>
          <cell r="Y22">
            <v>0</v>
          </cell>
        </row>
        <row r="23">
          <cell r="L23">
            <v>0</v>
          </cell>
          <cell r="Q23" t="e">
            <v>#REF!</v>
          </cell>
          <cell r="Y23">
            <v>11375.326999999999</v>
          </cell>
        </row>
        <row r="24">
          <cell r="L24">
            <v>0</v>
          </cell>
          <cell r="Q24" t="e">
            <v>#REF!</v>
          </cell>
          <cell r="Y24">
            <v>0</v>
          </cell>
        </row>
        <row r="25">
          <cell r="L25">
            <v>0</v>
          </cell>
          <cell r="Q25" t="e">
            <v>#REF!</v>
          </cell>
          <cell r="Y25">
            <v>0</v>
          </cell>
        </row>
        <row r="26">
          <cell r="L26">
            <v>0</v>
          </cell>
          <cell r="Q26" t="e">
            <v>#REF!</v>
          </cell>
          <cell r="Y26">
            <v>-153169.35200000001</v>
          </cell>
        </row>
        <row r="27">
          <cell r="L27">
            <v>0</v>
          </cell>
          <cell r="Q27" t="e">
            <v>#REF!</v>
          </cell>
          <cell r="Y27">
            <v>13001885.411</v>
          </cell>
        </row>
        <row r="28">
          <cell r="L28">
            <v>0</v>
          </cell>
          <cell r="Q28" t="e">
            <v>#REF!</v>
          </cell>
          <cell r="Y28">
            <v>0</v>
          </cell>
        </row>
        <row r="29">
          <cell r="L29">
            <v>0</v>
          </cell>
          <cell r="Q29" t="e">
            <v>#REF!</v>
          </cell>
          <cell r="Y29">
            <v>2940600</v>
          </cell>
        </row>
        <row r="30">
          <cell r="L30">
            <v>1720250.2149999999</v>
          </cell>
          <cell r="Q30" t="e">
            <v>#REF!</v>
          </cell>
          <cell r="Y30">
            <v>0</v>
          </cell>
        </row>
        <row r="31">
          <cell r="L31">
            <v>52433.093999999997</v>
          </cell>
          <cell r="Q31" t="e">
            <v>#REF!</v>
          </cell>
          <cell r="Y31">
            <v>0</v>
          </cell>
        </row>
        <row r="32">
          <cell r="L32">
            <v>219566.79</v>
          </cell>
          <cell r="Q32" t="e">
            <v>#REF!</v>
          </cell>
          <cell r="Y32">
            <v>592768.07499999995</v>
          </cell>
        </row>
        <row r="33">
          <cell r="L33">
            <v>0</v>
          </cell>
          <cell r="Q33" t="e">
            <v>#REF!</v>
          </cell>
          <cell r="Y33">
            <v>0</v>
          </cell>
        </row>
        <row r="34">
          <cell r="L34">
            <v>40699</v>
          </cell>
          <cell r="Q34" t="e">
            <v>#REF!</v>
          </cell>
          <cell r="Y34">
            <v>0</v>
          </cell>
        </row>
        <row r="35">
          <cell r="L35">
            <v>0</v>
          </cell>
          <cell r="Q35" t="e">
            <v>#REF!</v>
          </cell>
          <cell r="Y35">
            <v>0</v>
          </cell>
        </row>
        <row r="36">
          <cell r="L36">
            <v>36162.53</v>
          </cell>
          <cell r="Q36" t="e">
            <v>#REF!</v>
          </cell>
          <cell r="Y36">
            <v>39693.930999999997</v>
          </cell>
        </row>
        <row r="37">
          <cell r="L37">
            <v>126981.822</v>
          </cell>
          <cell r="Q37" t="e">
            <v>#REF!</v>
          </cell>
          <cell r="Y37">
            <v>4519235.5609999998</v>
          </cell>
        </row>
        <row r="38">
          <cell r="L38">
            <v>0</v>
          </cell>
          <cell r="Q38" t="e">
            <v>#REF!</v>
          </cell>
          <cell r="Y38">
            <v>0</v>
          </cell>
        </row>
        <row r="39">
          <cell r="L39">
            <v>23755.813999999998</v>
          </cell>
          <cell r="Q39" t="e">
            <v>#REF!</v>
          </cell>
          <cell r="Y39">
            <v>252000</v>
          </cell>
        </row>
        <row r="40">
          <cell r="L40">
            <v>0</v>
          </cell>
          <cell r="Q40" t="e">
            <v>#REF!</v>
          </cell>
          <cell r="Y40">
            <v>25000</v>
          </cell>
        </row>
        <row r="41">
          <cell r="L41">
            <v>4080600</v>
          </cell>
          <cell r="Q41" t="e">
            <v>#REF!</v>
          </cell>
          <cell r="Y41">
            <v>1510873.9300000002</v>
          </cell>
        </row>
        <row r="42">
          <cell r="L42">
            <v>0</v>
          </cell>
          <cell r="Q42" t="e">
            <v>#REF!</v>
          </cell>
          <cell r="Y42">
            <v>0</v>
          </cell>
        </row>
        <row r="43">
          <cell r="L43">
            <v>12141.620999999999</v>
          </cell>
          <cell r="Q43" t="e">
            <v>#REF!</v>
          </cell>
          <cell r="Y43">
            <v>4641809.2860000003</v>
          </cell>
        </row>
        <row r="44">
          <cell r="L44">
            <v>0</v>
          </cell>
          <cell r="Q44" t="e">
            <v>#REF!</v>
          </cell>
          <cell r="Y44">
            <v>0</v>
          </cell>
        </row>
        <row r="45">
          <cell r="L45">
            <v>0</v>
          </cell>
          <cell r="Q45" t="e">
            <v>#REF!</v>
          </cell>
          <cell r="Y45">
            <v>0</v>
          </cell>
        </row>
        <row r="46">
          <cell r="L46">
            <v>0</v>
          </cell>
          <cell r="Q46" t="e">
            <v>#REF!</v>
          </cell>
          <cell r="Y46">
            <v>0</v>
          </cell>
        </row>
        <row r="48">
          <cell r="L48">
            <v>1246347.0989999999</v>
          </cell>
          <cell r="Q48" t="e">
            <v>#REF!</v>
          </cell>
          <cell r="Y48">
            <v>3282.598</v>
          </cell>
        </row>
        <row r="49">
          <cell r="L49">
            <v>0</v>
          </cell>
          <cell r="Q49" t="e">
            <v>#REF!</v>
          </cell>
          <cell r="Y49">
            <v>175290.41999999998</v>
          </cell>
        </row>
        <row r="50">
          <cell r="L50">
            <v>0</v>
          </cell>
          <cell r="Q50" t="e">
            <v>#REF!</v>
          </cell>
          <cell r="Y50">
            <v>3488648.6310000001</v>
          </cell>
        </row>
        <row r="51">
          <cell r="L51">
            <v>7169953.6749999998</v>
          </cell>
          <cell r="Q51" t="e">
            <v>#REF!</v>
          </cell>
          <cell r="Y51">
            <v>0</v>
          </cell>
        </row>
        <row r="52">
          <cell r="L52">
            <v>0</v>
          </cell>
          <cell r="Q52" t="e">
            <v>#REF!</v>
          </cell>
          <cell r="Y52">
            <v>31898.387999999999</v>
          </cell>
        </row>
        <row r="53">
          <cell r="L53">
            <v>13759768.784</v>
          </cell>
          <cell r="Q53" t="e">
            <v>#REF!</v>
          </cell>
          <cell r="Y53">
            <v>0</v>
          </cell>
        </row>
        <row r="54">
          <cell r="L54">
            <v>0</v>
          </cell>
          <cell r="Q54" t="e">
            <v>#REF!</v>
          </cell>
          <cell r="Y54">
            <v>732765.84</v>
          </cell>
        </row>
        <row r="55">
          <cell r="L55">
            <v>0</v>
          </cell>
          <cell r="Q55" t="e">
            <v>#REF!</v>
          </cell>
          <cell r="Y55">
            <v>211700</v>
          </cell>
        </row>
        <row r="56">
          <cell r="L56">
            <v>11611.779999999999</v>
          </cell>
          <cell r="Q56" t="e">
            <v>#REF!</v>
          </cell>
          <cell r="Y56">
            <v>47027.165999999997</v>
          </cell>
        </row>
        <row r="57">
          <cell r="L57">
            <v>0</v>
          </cell>
          <cell r="Q57" t="e">
            <v>#REF!</v>
          </cell>
          <cell r="Y57">
            <v>0</v>
          </cell>
        </row>
        <row r="58">
          <cell r="L58">
            <v>0</v>
          </cell>
          <cell r="Q58" t="e">
            <v>#REF!</v>
          </cell>
          <cell r="Y58">
            <v>0</v>
          </cell>
        </row>
        <row r="59">
          <cell r="L59">
            <v>0</v>
          </cell>
          <cell r="Q59" t="e">
            <v>#REF!</v>
          </cell>
          <cell r="Y59">
            <v>0</v>
          </cell>
        </row>
        <row r="60">
          <cell r="L60">
            <v>0</v>
          </cell>
          <cell r="Q60" t="e">
            <v>#REF!</v>
          </cell>
          <cell r="Y60">
            <v>0</v>
          </cell>
        </row>
        <row r="61">
          <cell r="L61">
            <v>0</v>
          </cell>
          <cell r="Q61" t="e">
            <v>#REF!</v>
          </cell>
          <cell r="Y61">
            <v>95017.777000000002</v>
          </cell>
        </row>
        <row r="62">
          <cell r="L62">
            <v>0</v>
          </cell>
          <cell r="Q62" t="e">
            <v>#REF!</v>
          </cell>
          <cell r="Y62">
            <v>3121.0209999999997</v>
          </cell>
        </row>
        <row r="63">
          <cell r="L63">
            <v>177617.62599999999</v>
          </cell>
          <cell r="Q63" t="e">
            <v>#REF!</v>
          </cell>
          <cell r="Y63">
            <v>0</v>
          </cell>
        </row>
        <row r="64">
          <cell r="L64">
            <v>0</v>
          </cell>
          <cell r="Q64" t="e">
            <v>#REF!</v>
          </cell>
          <cell r="Y64">
            <v>311.3</v>
          </cell>
        </row>
        <row r="65">
          <cell r="L65">
            <v>0</v>
          </cell>
          <cell r="Q65" t="e">
            <v>#REF!</v>
          </cell>
          <cell r="Y65">
            <v>0</v>
          </cell>
        </row>
        <row r="66">
          <cell r="L66">
            <v>0</v>
          </cell>
          <cell r="Q66" t="e">
            <v>#REF!</v>
          </cell>
          <cell r="Y66">
            <v>0</v>
          </cell>
        </row>
        <row r="67">
          <cell r="L67">
            <v>0</v>
          </cell>
          <cell r="Q67" t="e">
            <v>#REF!</v>
          </cell>
          <cell r="Y67">
            <v>0</v>
          </cell>
        </row>
        <row r="68">
          <cell r="L68">
            <v>0</v>
          </cell>
          <cell r="Q68" t="e">
            <v>#REF!</v>
          </cell>
          <cell r="Y68">
            <v>0</v>
          </cell>
        </row>
        <row r="69">
          <cell r="L69">
            <v>0</v>
          </cell>
          <cell r="Q69" t="e">
            <v>#REF!</v>
          </cell>
          <cell r="Y69">
            <v>0</v>
          </cell>
        </row>
        <row r="70">
          <cell r="L70">
            <v>524515.14500000002</v>
          </cell>
          <cell r="Q70" t="e">
            <v>#REF!</v>
          </cell>
          <cell r="Y70">
            <v>0</v>
          </cell>
        </row>
        <row r="71">
          <cell r="L71">
            <v>0</v>
          </cell>
          <cell r="Q71" t="e">
            <v>#REF!</v>
          </cell>
          <cell r="Y71">
            <v>0</v>
          </cell>
        </row>
        <row r="72">
          <cell r="L72">
            <v>0</v>
          </cell>
          <cell r="Q72" t="e">
            <v>#REF!</v>
          </cell>
          <cell r="Y72">
            <v>0</v>
          </cell>
        </row>
        <row r="73">
          <cell r="L73">
            <v>0</v>
          </cell>
          <cell r="Q73" t="e">
            <v>#REF!</v>
          </cell>
          <cell r="Y73">
            <v>100</v>
          </cell>
        </row>
        <row r="74">
          <cell r="L74">
            <v>0</v>
          </cell>
          <cell r="Q74" t="e">
            <v>#REF!</v>
          </cell>
          <cell r="Y74">
            <v>0</v>
          </cell>
        </row>
        <row r="75">
          <cell r="L75">
            <v>0</v>
          </cell>
          <cell r="Q75" t="e">
            <v>#REF!</v>
          </cell>
          <cell r="Y75">
            <v>0</v>
          </cell>
        </row>
        <row r="77">
          <cell r="L77">
            <v>0</v>
          </cell>
          <cell r="Q77" t="e">
            <v>#REF!</v>
          </cell>
          <cell r="Y77">
            <v>0</v>
          </cell>
        </row>
        <row r="78">
          <cell r="L78">
            <v>0</v>
          </cell>
          <cell r="Q78" t="e">
            <v>#REF!</v>
          </cell>
          <cell r="Y78">
            <v>0</v>
          </cell>
        </row>
        <row r="79">
          <cell r="L79">
            <v>0</v>
          </cell>
          <cell r="Q79" t="e">
            <v>#REF!</v>
          </cell>
          <cell r="Y79">
            <v>0</v>
          </cell>
        </row>
        <row r="80">
          <cell r="L80">
            <v>0</v>
          </cell>
          <cell r="Q80" t="e">
            <v>#REF!</v>
          </cell>
          <cell r="Y80">
            <v>132817.76799999998</v>
          </cell>
        </row>
        <row r="81">
          <cell r="L81">
            <v>0</v>
          </cell>
          <cell r="Q81" t="e">
            <v>#REF!</v>
          </cell>
          <cell r="Y81">
            <v>0</v>
          </cell>
        </row>
        <row r="82">
          <cell r="L82">
            <v>0</v>
          </cell>
          <cell r="Q82" t="e">
            <v>#REF!</v>
          </cell>
          <cell r="Y82">
            <v>0</v>
          </cell>
        </row>
        <row r="83">
          <cell r="L83">
            <v>0</v>
          </cell>
          <cell r="Q83" t="e">
            <v>#REF!</v>
          </cell>
          <cell r="Y83">
            <v>0</v>
          </cell>
        </row>
        <row r="84">
          <cell r="L84">
            <v>0</v>
          </cell>
          <cell r="Q84" t="e">
            <v>#REF!</v>
          </cell>
          <cell r="Y84">
            <v>0</v>
          </cell>
        </row>
        <row r="85">
          <cell r="L85">
            <v>11593</v>
          </cell>
          <cell r="Q85" t="e">
            <v>#REF!</v>
          </cell>
          <cell r="Y85">
            <v>11593</v>
          </cell>
        </row>
        <row r="86">
          <cell r="L86">
            <v>2396683</v>
          </cell>
          <cell r="Q86" t="e">
            <v>#REF!</v>
          </cell>
          <cell r="Y86">
            <v>2396683</v>
          </cell>
        </row>
        <row r="87">
          <cell r="L87">
            <v>244566</v>
          </cell>
          <cell r="Q87" t="e">
            <v>#REF!</v>
          </cell>
          <cell r="Y87">
            <v>244566</v>
          </cell>
        </row>
        <row r="88">
          <cell r="L88">
            <v>731613.6</v>
          </cell>
          <cell r="Q88" t="e">
            <v>#REF!</v>
          </cell>
          <cell r="Y88">
            <v>731613.6</v>
          </cell>
        </row>
        <row r="89">
          <cell r="L89">
            <v>0</v>
          </cell>
          <cell r="Q89" t="e">
            <v>#REF!</v>
          </cell>
          <cell r="Y89">
            <v>0</v>
          </cell>
        </row>
        <row r="90">
          <cell r="L90">
            <v>17900</v>
          </cell>
          <cell r="Q90" t="e">
            <v>#REF!</v>
          </cell>
          <cell r="Y90">
            <v>17900</v>
          </cell>
        </row>
        <row r="91">
          <cell r="L91">
            <v>0</v>
          </cell>
          <cell r="Q91" t="e">
            <v>#REF!</v>
          </cell>
          <cell r="Y91">
            <v>0</v>
          </cell>
        </row>
        <row r="92">
          <cell r="L92">
            <v>4721528.4210000001</v>
          </cell>
          <cell r="Q92" t="e">
            <v>#REF!</v>
          </cell>
          <cell r="Y92">
            <v>4719039.5659999996</v>
          </cell>
        </row>
        <row r="93">
          <cell r="L93">
            <v>0</v>
          </cell>
          <cell r="Q93" t="e">
            <v>#REF!</v>
          </cell>
          <cell r="Y93">
            <v>0</v>
          </cell>
        </row>
        <row r="94">
          <cell r="L94">
            <v>3732499.0830000001</v>
          </cell>
          <cell r="Q94" t="e">
            <v>#REF!</v>
          </cell>
          <cell r="Y94">
            <v>3766159.4960000003</v>
          </cell>
        </row>
        <row r="95">
          <cell r="L95">
            <v>0</v>
          </cell>
          <cell r="Q95" t="e">
            <v>#REF!</v>
          </cell>
          <cell r="Y95">
            <v>0</v>
          </cell>
        </row>
        <row r="97">
          <cell r="L97" t="str">
            <v>-</v>
          </cell>
          <cell r="Q97" t="str">
            <v>-</v>
          </cell>
          <cell r="Y97" t="str">
            <v>-</v>
          </cell>
        </row>
        <row r="98">
          <cell r="L98">
            <v>46209512.862999998</v>
          </cell>
          <cell r="Q98" t="e">
            <v>#REF!</v>
          </cell>
          <cell r="Y98">
            <v>46209512.863000005</v>
          </cell>
        </row>
        <row r="99">
          <cell r="L99" t="str">
            <v>-</v>
          </cell>
          <cell r="Q99" t="str">
            <v>-</v>
          </cell>
          <cell r="Y99" t="str">
            <v>-</v>
          </cell>
        </row>
        <row r="100">
          <cell r="L100">
            <v>46209512.862999998</v>
          </cell>
          <cell r="Q100" t="e">
            <v>#REF!</v>
          </cell>
          <cell r="Y100">
            <v>46209512.862999998</v>
          </cell>
        </row>
        <row r="101">
          <cell r="L101" t="str">
            <v>-</v>
          </cell>
          <cell r="Q101" t="str">
            <v>-</v>
          </cell>
          <cell r="Y101" t="str">
            <v>-</v>
          </cell>
        </row>
        <row r="102">
          <cell r="L102">
            <v>0</v>
          </cell>
          <cell r="Q102" t="e">
            <v>#REF!</v>
          </cell>
          <cell r="Y102">
            <v>0</v>
          </cell>
        </row>
        <row r="103">
          <cell r="L103" t="str">
            <v>-</v>
          </cell>
          <cell r="Q103" t="str">
            <v>-</v>
          </cell>
          <cell r="Y103" t="str">
            <v>-</v>
          </cell>
        </row>
        <row r="104">
          <cell r="L104">
            <v>28488660.443999998</v>
          </cell>
          <cell r="Q104" t="e">
            <v>#REF!</v>
          </cell>
          <cell r="Y104">
            <v>15679225.751</v>
          </cell>
        </row>
        <row r="105">
          <cell r="L105" t="str">
            <v>-</v>
          </cell>
          <cell r="Q105" t="str">
            <v>-</v>
          </cell>
          <cell r="Y105" t="str">
            <v>-</v>
          </cell>
        </row>
        <row r="112">
          <cell r="O112" t="str">
            <v>||\027\033\068</v>
          </cell>
        </row>
        <row r="118">
          <cell r="D118" t="e">
            <v>#REF!</v>
          </cell>
        </row>
        <row r="119">
          <cell r="D119" t="e">
            <v>#REF!</v>
          </cell>
        </row>
        <row r="120">
          <cell r="D120" t="e">
            <v>#REF!</v>
          </cell>
        </row>
        <row r="121">
          <cell r="D121" t="e">
            <v>#REF!</v>
          </cell>
        </row>
        <row r="122">
          <cell r="D122" t="e">
            <v>#REF!</v>
          </cell>
        </row>
        <row r="123">
          <cell r="D123" t="e">
            <v>#REF!</v>
          </cell>
        </row>
        <row r="124">
          <cell r="D124" t="e">
            <v>#REF!</v>
          </cell>
        </row>
        <row r="125">
          <cell r="D125" t="e">
            <v>#REF!</v>
          </cell>
        </row>
        <row r="126">
          <cell r="D126" t="e">
            <v>#REF!</v>
          </cell>
        </row>
        <row r="127">
          <cell r="D127" t="e">
            <v>#REF!</v>
          </cell>
        </row>
        <row r="128">
          <cell r="D128" t="e">
            <v>#REF!</v>
          </cell>
        </row>
        <row r="129">
          <cell r="D129" t="e">
            <v>#REF!</v>
          </cell>
        </row>
        <row r="130">
          <cell r="D130" t="e">
            <v>#REF!</v>
          </cell>
        </row>
        <row r="131">
          <cell r="D131" t="e">
            <v>#REF!</v>
          </cell>
        </row>
        <row r="132">
          <cell r="D132" t="e">
            <v>#REF!</v>
          </cell>
        </row>
        <row r="133">
          <cell r="D133" t="e">
            <v>#REF!</v>
          </cell>
        </row>
        <row r="134">
          <cell r="D134" t="e">
            <v>#REF!</v>
          </cell>
        </row>
        <row r="135">
          <cell r="D135" t="e">
            <v>#REF!</v>
          </cell>
        </row>
        <row r="136">
          <cell r="D136" t="e">
            <v>#REF!</v>
          </cell>
        </row>
        <row r="137">
          <cell r="D137" t="e">
            <v>#REF!</v>
          </cell>
        </row>
        <row r="138">
          <cell r="D138" t="e">
            <v>#REF!</v>
          </cell>
        </row>
        <row r="139">
          <cell r="D139" t="e">
            <v>#REF!</v>
          </cell>
        </row>
        <row r="140">
          <cell r="D140" t="e">
            <v>#REF!</v>
          </cell>
        </row>
        <row r="141">
          <cell r="D141" t="e">
            <v>#REF!</v>
          </cell>
        </row>
        <row r="142">
          <cell r="D142" t="e">
            <v>#REF!</v>
          </cell>
        </row>
        <row r="143">
          <cell r="D143" t="e">
            <v>#REF!</v>
          </cell>
        </row>
        <row r="144">
          <cell r="D144" t="e">
            <v>#REF!</v>
          </cell>
        </row>
        <row r="145">
          <cell r="D145" t="e">
            <v>#REF!</v>
          </cell>
        </row>
        <row r="146">
          <cell r="D146" t="e">
            <v>#REF!</v>
          </cell>
        </row>
        <row r="147">
          <cell r="D147" t="e">
            <v>#REF!</v>
          </cell>
        </row>
        <row r="148">
          <cell r="D148" t="e">
            <v>#REF!</v>
          </cell>
        </row>
        <row r="150">
          <cell r="D150" t="e">
            <v>#REF!</v>
          </cell>
        </row>
        <row r="151">
          <cell r="D151" t="e">
            <v>#REF!</v>
          </cell>
        </row>
        <row r="152">
          <cell r="D152" t="e">
            <v>#REF!</v>
          </cell>
        </row>
        <row r="153">
          <cell r="D153" t="e">
            <v>#REF!</v>
          </cell>
        </row>
        <row r="154">
          <cell r="D154" t="e">
            <v>#REF!</v>
          </cell>
        </row>
        <row r="155">
          <cell r="D155" t="e">
            <v>#REF!</v>
          </cell>
        </row>
        <row r="156">
          <cell r="D156" t="e">
            <v>#REF!</v>
          </cell>
        </row>
        <row r="157">
          <cell r="D157" t="e">
            <v>#REF!</v>
          </cell>
        </row>
        <row r="158">
          <cell r="D158" t="e">
            <v>#REF!</v>
          </cell>
        </row>
        <row r="159">
          <cell r="D159" t="e">
            <v>#REF!</v>
          </cell>
        </row>
        <row r="160">
          <cell r="D160" t="e">
            <v>#REF!</v>
          </cell>
        </row>
        <row r="161">
          <cell r="D161" t="e">
            <v>#REF!</v>
          </cell>
        </row>
        <row r="162">
          <cell r="D162" t="e">
            <v>#REF!</v>
          </cell>
        </row>
        <row r="163">
          <cell r="D163" t="e">
            <v>#REF!</v>
          </cell>
        </row>
        <row r="164">
          <cell r="D164" t="e">
            <v>#REF!</v>
          </cell>
        </row>
        <row r="165">
          <cell r="D165" t="e">
            <v>#REF!</v>
          </cell>
        </row>
        <row r="166">
          <cell r="D166" t="e">
            <v>#REF!</v>
          </cell>
        </row>
        <row r="167">
          <cell r="D167" t="e">
            <v>#REF!</v>
          </cell>
        </row>
        <row r="168">
          <cell r="D168" t="e">
            <v>#REF!</v>
          </cell>
        </row>
        <row r="169">
          <cell r="D169" t="e">
            <v>#REF!</v>
          </cell>
        </row>
        <row r="170">
          <cell r="D170" t="e">
            <v>#REF!</v>
          </cell>
        </row>
        <row r="171">
          <cell r="D171" t="e">
            <v>#REF!</v>
          </cell>
        </row>
        <row r="172">
          <cell r="D172" t="e">
            <v>#REF!</v>
          </cell>
        </row>
        <row r="173">
          <cell r="D173" t="e">
            <v>#REF!</v>
          </cell>
        </row>
        <row r="174">
          <cell r="D174" t="e">
            <v>#REF!</v>
          </cell>
        </row>
        <row r="175">
          <cell r="D175" t="e">
            <v>#REF!</v>
          </cell>
        </row>
        <row r="176">
          <cell r="D176" t="e">
            <v>#REF!</v>
          </cell>
        </row>
        <row r="177">
          <cell r="D177" t="e">
            <v>#REF!</v>
          </cell>
        </row>
        <row r="179">
          <cell r="D179" t="e">
            <v>#REF!</v>
          </cell>
        </row>
        <row r="180">
          <cell r="D180" t="e">
            <v>#REF!</v>
          </cell>
        </row>
        <row r="181">
          <cell r="D181" t="e">
            <v>#REF!</v>
          </cell>
        </row>
        <row r="182">
          <cell r="D182" t="e">
            <v>#REF!</v>
          </cell>
        </row>
        <row r="183">
          <cell r="D183" t="e">
            <v>#REF!</v>
          </cell>
        </row>
        <row r="184">
          <cell r="D184" t="e">
            <v>#REF!</v>
          </cell>
        </row>
        <row r="185">
          <cell r="D185" t="e">
            <v>#REF!</v>
          </cell>
        </row>
        <row r="186">
          <cell r="D186" t="e">
            <v>#REF!</v>
          </cell>
        </row>
        <row r="187">
          <cell r="D187" t="e">
            <v>#REF!</v>
          </cell>
        </row>
        <row r="188">
          <cell r="D188" t="e">
            <v>#REF!</v>
          </cell>
        </row>
        <row r="189">
          <cell r="D189" t="e">
            <v>#REF!</v>
          </cell>
        </row>
        <row r="190">
          <cell r="D190" t="e">
            <v>#REF!</v>
          </cell>
        </row>
        <row r="191">
          <cell r="D191" t="e">
            <v>#REF!</v>
          </cell>
        </row>
        <row r="192">
          <cell r="D192" t="e">
            <v>#REF!</v>
          </cell>
        </row>
        <row r="193">
          <cell r="D193" t="e">
            <v>#REF!</v>
          </cell>
        </row>
        <row r="194">
          <cell r="D194" t="e">
            <v>#REF!</v>
          </cell>
        </row>
        <row r="195">
          <cell r="D195" t="e">
            <v>#REF!</v>
          </cell>
        </row>
        <row r="196">
          <cell r="D196" t="e">
            <v>#REF!</v>
          </cell>
        </row>
        <row r="197">
          <cell r="D197" t="e">
            <v>#REF!</v>
          </cell>
        </row>
        <row r="199">
          <cell r="D199" t="str">
            <v>-</v>
          </cell>
        </row>
        <row r="200">
          <cell r="D200" t="e">
            <v>#REF!</v>
          </cell>
        </row>
        <row r="201">
          <cell r="D201" t="str">
            <v>-</v>
          </cell>
        </row>
        <row r="202">
          <cell r="D202" t="e">
            <v>#REF!</v>
          </cell>
        </row>
        <row r="203">
          <cell r="D203" t="str">
            <v>-</v>
          </cell>
        </row>
        <row r="204">
          <cell r="D204" t="e">
            <v>#REF!</v>
          </cell>
        </row>
        <row r="205">
          <cell r="D205" t="str">
            <v>-</v>
          </cell>
        </row>
        <row r="206">
          <cell r="D206" t="e">
            <v>#REF!</v>
          </cell>
        </row>
        <row r="207">
          <cell r="D207" t="str">
            <v>-</v>
          </cell>
        </row>
        <row r="214">
          <cell r="A214" t="str">
            <v>||\027\033\068</v>
          </cell>
        </row>
        <row r="216">
          <cell r="O216" t="str">
            <v>||\027\033\068</v>
          </cell>
        </row>
        <row r="224">
          <cell r="L224">
            <v>750000000</v>
          </cell>
          <cell r="S224">
            <v>0</v>
          </cell>
          <cell r="Y224">
            <v>4374151.68</v>
          </cell>
        </row>
        <row r="225">
          <cell r="L225">
            <v>14604455.57</v>
          </cell>
          <cell r="S225">
            <v>238769.23000000004</v>
          </cell>
          <cell r="Y225">
            <v>5513382.3399999999</v>
          </cell>
        </row>
        <row r="226">
          <cell r="L226">
            <v>0</v>
          </cell>
          <cell r="S226">
            <v>0</v>
          </cell>
          <cell r="Y226">
            <v>0</v>
          </cell>
        </row>
        <row r="227">
          <cell r="L227">
            <v>29989300</v>
          </cell>
          <cell r="S227">
            <v>0</v>
          </cell>
          <cell r="Y227">
            <v>275250074.12</v>
          </cell>
        </row>
        <row r="228">
          <cell r="L228">
            <v>5999828.9000000004</v>
          </cell>
          <cell r="S228">
            <v>0</v>
          </cell>
          <cell r="Y228">
            <v>0</v>
          </cell>
        </row>
        <row r="229">
          <cell r="L229">
            <v>78499347.74000001</v>
          </cell>
          <cell r="S229">
            <v>151235.01999999999</v>
          </cell>
          <cell r="Y229">
            <v>3645022.96</v>
          </cell>
        </row>
        <row r="230">
          <cell r="L230">
            <v>76537584</v>
          </cell>
          <cell r="S230">
            <v>603115</v>
          </cell>
          <cell r="Y230">
            <v>1361618.22</v>
          </cell>
        </row>
        <row r="231">
          <cell r="L231">
            <v>0</v>
          </cell>
          <cell r="S231">
            <v>276139.32999999996</v>
          </cell>
          <cell r="Y231">
            <v>-113225000.62</v>
          </cell>
        </row>
        <row r="232">
          <cell r="L232">
            <v>0</v>
          </cell>
          <cell r="S232">
            <v>0</v>
          </cell>
          <cell r="Y232">
            <v>0</v>
          </cell>
        </row>
        <row r="233">
          <cell r="L233">
            <v>0</v>
          </cell>
          <cell r="S233">
            <v>0</v>
          </cell>
          <cell r="Y233">
            <v>0</v>
          </cell>
        </row>
        <row r="234">
          <cell r="L234">
            <v>0</v>
          </cell>
          <cell r="S234">
            <v>48797.74</v>
          </cell>
          <cell r="Y234">
            <v>225408968.98999998</v>
          </cell>
        </row>
        <row r="235">
          <cell r="L235">
            <v>0</v>
          </cell>
          <cell r="S235">
            <v>0</v>
          </cell>
          <cell r="Y235">
            <v>920551908.37</v>
          </cell>
        </row>
        <row r="236">
          <cell r="L236">
            <v>0</v>
          </cell>
          <cell r="S236">
            <v>0</v>
          </cell>
          <cell r="Y236">
            <v>0</v>
          </cell>
        </row>
        <row r="237">
          <cell r="L237">
            <v>0</v>
          </cell>
          <cell r="S237">
            <v>34066668.909999996</v>
          </cell>
          <cell r="Y237">
            <v>0</v>
          </cell>
        </row>
        <row r="238">
          <cell r="L238">
            <v>152302001.98000002</v>
          </cell>
          <cell r="S238">
            <v>0</v>
          </cell>
          <cell r="Y238">
            <v>0</v>
          </cell>
        </row>
        <row r="239">
          <cell r="L239">
            <v>7035630.8899999997</v>
          </cell>
          <cell r="S239">
            <v>0</v>
          </cell>
          <cell r="Y239">
            <v>0</v>
          </cell>
        </row>
        <row r="240">
          <cell r="L240">
            <v>153771425.58000001</v>
          </cell>
          <cell r="S240">
            <v>3564184.18</v>
          </cell>
          <cell r="Y240">
            <v>1060405805.58</v>
          </cell>
        </row>
        <row r="241">
          <cell r="L241">
            <v>0</v>
          </cell>
          <cell r="S241">
            <v>0</v>
          </cell>
          <cell r="Y241">
            <v>0</v>
          </cell>
        </row>
        <row r="242">
          <cell r="L242">
            <v>13405415.34</v>
          </cell>
          <cell r="S242">
            <v>0</v>
          </cell>
          <cell r="Y242">
            <v>0</v>
          </cell>
        </row>
        <row r="243">
          <cell r="L243">
            <v>28733787.93</v>
          </cell>
          <cell r="S243">
            <v>0</v>
          </cell>
          <cell r="Y243">
            <v>0</v>
          </cell>
        </row>
        <row r="244">
          <cell r="L244">
            <v>2923956.48</v>
          </cell>
          <cell r="S244">
            <v>734145.86</v>
          </cell>
          <cell r="Y244">
            <v>1022124.63</v>
          </cell>
        </row>
        <row r="245">
          <cell r="L245">
            <v>8564534.7400000002</v>
          </cell>
          <cell r="S245">
            <v>12152720.940000001</v>
          </cell>
          <cell r="Y245">
            <v>14292870.289999999</v>
          </cell>
        </row>
        <row r="246">
          <cell r="L246">
            <v>0</v>
          </cell>
          <cell r="S246">
            <v>0</v>
          </cell>
          <cell r="Y246">
            <v>0</v>
          </cell>
        </row>
        <row r="247">
          <cell r="L247">
            <v>0</v>
          </cell>
          <cell r="S247">
            <v>0</v>
          </cell>
          <cell r="Y247">
            <v>0</v>
          </cell>
        </row>
        <row r="248">
          <cell r="L248">
            <v>0</v>
          </cell>
          <cell r="S248">
            <v>0</v>
          </cell>
          <cell r="Y248">
            <v>0</v>
          </cell>
        </row>
        <row r="249">
          <cell r="L249">
            <v>0</v>
          </cell>
          <cell r="S249">
            <v>0</v>
          </cell>
          <cell r="Y249">
            <v>2373570.48</v>
          </cell>
        </row>
        <row r="250">
          <cell r="L250">
            <v>0</v>
          </cell>
          <cell r="S250">
            <v>0</v>
          </cell>
          <cell r="Y250">
            <v>0</v>
          </cell>
        </row>
        <row r="251">
          <cell r="L251">
            <v>0</v>
          </cell>
          <cell r="S251">
            <v>0</v>
          </cell>
          <cell r="Y251">
            <v>0</v>
          </cell>
        </row>
        <row r="252">
          <cell r="L252">
            <v>0</v>
          </cell>
          <cell r="S252">
            <v>0</v>
          </cell>
          <cell r="Y252">
            <v>0</v>
          </cell>
        </row>
        <row r="253">
          <cell r="L253">
            <v>0</v>
          </cell>
          <cell r="S253">
            <v>0</v>
          </cell>
          <cell r="Y253">
            <v>0</v>
          </cell>
        </row>
        <row r="254">
          <cell r="L254">
            <v>0</v>
          </cell>
        </row>
        <row r="255">
          <cell r="L255">
            <v>0</v>
          </cell>
          <cell r="S255">
            <v>0</v>
          </cell>
          <cell r="Y255">
            <v>0</v>
          </cell>
        </row>
        <row r="256">
          <cell r="L256">
            <v>262079774.88000003</v>
          </cell>
          <cell r="S256">
            <v>565164.27</v>
          </cell>
          <cell r="Y256">
            <v>51089902.710000001</v>
          </cell>
        </row>
        <row r="257">
          <cell r="L257">
            <v>79878373.549999997</v>
          </cell>
          <cell r="S257">
            <v>92772.11</v>
          </cell>
          <cell r="Y257">
            <v>4039736.7600000002</v>
          </cell>
        </row>
        <row r="258">
          <cell r="L258">
            <v>0</v>
          </cell>
          <cell r="S258">
            <v>17631069.439999998</v>
          </cell>
          <cell r="Y258">
            <v>85487441.75999999</v>
          </cell>
        </row>
        <row r="259">
          <cell r="L259">
            <v>403801973.25</v>
          </cell>
          <cell r="S259">
            <v>0</v>
          </cell>
          <cell r="Y259">
            <v>0</v>
          </cell>
        </row>
        <row r="260">
          <cell r="L260">
            <v>0</v>
          </cell>
          <cell r="S260">
            <v>0</v>
          </cell>
          <cell r="Y260">
            <v>0</v>
          </cell>
        </row>
        <row r="261">
          <cell r="L261">
            <v>468410157.93000001</v>
          </cell>
          <cell r="S261">
            <v>0</v>
          </cell>
          <cell r="Y261">
            <v>0</v>
          </cell>
        </row>
        <row r="262">
          <cell r="L262">
            <v>0</v>
          </cell>
          <cell r="S262">
            <v>980981.79</v>
          </cell>
          <cell r="Y262">
            <v>0</v>
          </cell>
        </row>
        <row r="263">
          <cell r="L263">
            <v>0</v>
          </cell>
          <cell r="S263">
            <v>103160.37</v>
          </cell>
          <cell r="Y263">
            <v>149076.46</v>
          </cell>
        </row>
        <row r="264">
          <cell r="L264">
            <v>4647803.25</v>
          </cell>
          <cell r="S264">
            <v>0</v>
          </cell>
          <cell r="Y264">
            <v>0</v>
          </cell>
        </row>
        <row r="265">
          <cell r="L265">
            <v>1692190.54</v>
          </cell>
          <cell r="S265">
            <v>0</v>
          </cell>
          <cell r="Y265">
            <v>0</v>
          </cell>
        </row>
        <row r="266">
          <cell r="L266">
            <v>711810</v>
          </cell>
          <cell r="S266">
            <v>0</v>
          </cell>
          <cell r="Y266">
            <v>0</v>
          </cell>
        </row>
        <row r="267">
          <cell r="L267">
            <v>62829.71</v>
          </cell>
          <cell r="S267">
            <v>0</v>
          </cell>
          <cell r="Y267">
            <v>0</v>
          </cell>
        </row>
        <row r="268">
          <cell r="L268">
            <v>0</v>
          </cell>
          <cell r="S268">
            <v>293177.40999999997</v>
          </cell>
          <cell r="Y268">
            <v>0</v>
          </cell>
        </row>
        <row r="269">
          <cell r="L269">
            <v>141740</v>
          </cell>
          <cell r="S269">
            <v>147742.65000000002</v>
          </cell>
          <cell r="Y269">
            <v>7773113.0700000003</v>
          </cell>
        </row>
        <row r="270">
          <cell r="L270">
            <v>17670806.59</v>
          </cell>
          <cell r="S270">
            <v>9367.27</v>
          </cell>
          <cell r="Y270">
            <v>484761.88</v>
          </cell>
        </row>
        <row r="271">
          <cell r="L271">
            <v>27223197.699999999</v>
          </cell>
          <cell r="S271">
            <v>1889.69</v>
          </cell>
          <cell r="Y271">
            <v>0</v>
          </cell>
        </row>
        <row r="272">
          <cell r="L272">
            <v>0</v>
          </cell>
          <cell r="S272">
            <v>900</v>
          </cell>
          <cell r="Y272">
            <v>9850</v>
          </cell>
        </row>
        <row r="273">
          <cell r="L273">
            <v>0</v>
          </cell>
          <cell r="S273">
            <v>102405.73</v>
          </cell>
          <cell r="Y273">
            <v>0</v>
          </cell>
        </row>
        <row r="274">
          <cell r="L274">
            <v>0</v>
          </cell>
          <cell r="S274">
            <v>0</v>
          </cell>
          <cell r="Y274">
            <v>0</v>
          </cell>
        </row>
        <row r="275">
          <cell r="L275">
            <v>0</v>
          </cell>
          <cell r="S275">
            <v>0</v>
          </cell>
          <cell r="Y275">
            <v>0</v>
          </cell>
        </row>
        <row r="276">
          <cell r="L276">
            <v>0</v>
          </cell>
          <cell r="S276">
            <v>0</v>
          </cell>
          <cell r="Y276">
            <v>0</v>
          </cell>
        </row>
        <row r="277">
          <cell r="L277">
            <v>0</v>
          </cell>
          <cell r="S277">
            <v>0</v>
          </cell>
          <cell r="Y277">
            <v>0</v>
          </cell>
        </row>
        <row r="278">
          <cell r="L278">
            <v>27988442.219999999</v>
          </cell>
          <cell r="S278">
            <v>37706.78</v>
          </cell>
          <cell r="Y278">
            <v>0</v>
          </cell>
        </row>
        <row r="279">
          <cell r="L279">
            <v>2005965</v>
          </cell>
          <cell r="S279">
            <v>0</v>
          </cell>
          <cell r="Y279">
            <v>0</v>
          </cell>
        </row>
        <row r="280">
          <cell r="L280">
            <v>0</v>
          </cell>
          <cell r="S280">
            <v>0</v>
          </cell>
          <cell r="Y280">
            <v>0</v>
          </cell>
        </row>
        <row r="281">
          <cell r="L281">
            <v>11500000</v>
          </cell>
          <cell r="S281">
            <v>4336</v>
          </cell>
          <cell r="Y281">
            <v>59337.89</v>
          </cell>
        </row>
        <row r="282">
          <cell r="L282">
            <v>0</v>
          </cell>
          <cell r="S282">
            <v>0</v>
          </cell>
          <cell r="Y282">
            <v>0</v>
          </cell>
        </row>
        <row r="283">
          <cell r="L283">
            <v>0</v>
          </cell>
          <cell r="S283">
            <v>0</v>
          </cell>
          <cell r="Y283">
            <v>167240</v>
          </cell>
        </row>
        <row r="285">
          <cell r="L285">
            <v>0</v>
          </cell>
          <cell r="S285">
            <v>-90</v>
          </cell>
          <cell r="Y285">
            <v>7980</v>
          </cell>
        </row>
        <row r="286">
          <cell r="L286">
            <v>0</v>
          </cell>
          <cell r="S286">
            <v>4707.92</v>
          </cell>
          <cell r="Y286">
            <v>1060733.5</v>
          </cell>
        </row>
        <row r="287">
          <cell r="L287">
            <v>0</v>
          </cell>
          <cell r="S287">
            <v>0</v>
          </cell>
          <cell r="Y287">
            <v>1033945.04</v>
          </cell>
        </row>
        <row r="288">
          <cell r="L288">
            <v>0</v>
          </cell>
          <cell r="S288">
            <v>681241.71</v>
          </cell>
          <cell r="Y288">
            <v>39695438.049999997</v>
          </cell>
        </row>
        <row r="289">
          <cell r="L289">
            <v>0</v>
          </cell>
          <cell r="S289">
            <v>0</v>
          </cell>
          <cell r="Y289">
            <v>0</v>
          </cell>
        </row>
        <row r="290">
          <cell r="L290">
            <v>0</v>
          </cell>
          <cell r="S290">
            <v>0</v>
          </cell>
          <cell r="Y290">
            <v>0</v>
          </cell>
        </row>
        <row r="291">
          <cell r="L291">
            <v>0</v>
          </cell>
          <cell r="S291">
            <v>0</v>
          </cell>
          <cell r="Y291">
            <v>0</v>
          </cell>
        </row>
        <row r="292">
          <cell r="L292">
            <v>0</v>
          </cell>
          <cell r="S292">
            <v>0</v>
          </cell>
          <cell r="Y292">
            <v>0</v>
          </cell>
        </row>
        <row r="293">
          <cell r="L293">
            <v>0</v>
          </cell>
          <cell r="S293">
            <v>0</v>
          </cell>
          <cell r="Y293">
            <v>0</v>
          </cell>
        </row>
        <row r="294">
          <cell r="L294">
            <v>34556566.200000003</v>
          </cell>
          <cell r="S294">
            <v>1567851.3699999999</v>
          </cell>
          <cell r="Y294">
            <v>34556566.200000003</v>
          </cell>
        </row>
        <row r="295">
          <cell r="L295">
            <v>23431506</v>
          </cell>
          <cell r="S295">
            <v>50966.06</v>
          </cell>
          <cell r="Y295">
            <v>23431506</v>
          </cell>
        </row>
        <row r="296">
          <cell r="L296">
            <v>43474827</v>
          </cell>
          <cell r="S296">
            <v>0</v>
          </cell>
          <cell r="Y296">
            <v>43474827</v>
          </cell>
        </row>
        <row r="297">
          <cell r="L297">
            <v>0</v>
          </cell>
          <cell r="S297">
            <v>0</v>
          </cell>
          <cell r="Y297">
            <v>0</v>
          </cell>
        </row>
        <row r="298">
          <cell r="L298">
            <v>0</v>
          </cell>
          <cell r="S298">
            <v>0</v>
          </cell>
          <cell r="Y298">
            <v>0</v>
          </cell>
        </row>
        <row r="299">
          <cell r="L299">
            <v>0</v>
          </cell>
          <cell r="S299">
            <v>0</v>
          </cell>
          <cell r="Y299">
            <v>0</v>
          </cell>
        </row>
        <row r="300">
          <cell r="L300">
            <v>5736068.7800000003</v>
          </cell>
          <cell r="S300">
            <v>5525546.4000000004</v>
          </cell>
          <cell r="Y300">
            <v>1354351.37</v>
          </cell>
        </row>
        <row r="301">
          <cell r="L301">
            <v>0</v>
          </cell>
          <cell r="S301">
            <v>0</v>
          </cell>
          <cell r="Y301">
            <v>0</v>
          </cell>
        </row>
        <row r="302">
          <cell r="L302">
            <v>205117839.66</v>
          </cell>
          <cell r="S302">
            <v>2020487.96</v>
          </cell>
          <cell r="Y302">
            <v>247648836.68000004</v>
          </cell>
        </row>
        <row r="303">
          <cell r="L303">
            <v>0</v>
          </cell>
          <cell r="S303">
            <v>0</v>
          </cell>
          <cell r="Y303">
            <v>0</v>
          </cell>
        </row>
        <row r="305">
          <cell r="L305" t="str">
            <v>-</v>
          </cell>
          <cell r="S305" t="str">
            <v>-</v>
          </cell>
          <cell r="Y305" t="str">
            <v>-</v>
          </cell>
        </row>
        <row r="306">
          <cell r="L306">
            <v>2942499141.4099998</v>
          </cell>
          <cell r="S306">
            <v>81657161.140000015</v>
          </cell>
          <cell r="Y306">
            <v>2942499141.4100003</v>
          </cell>
        </row>
        <row r="307">
          <cell r="L307" t="str">
            <v>-</v>
          </cell>
          <cell r="S307" t="str">
            <v>-</v>
          </cell>
          <cell r="Y307" t="str">
            <v>-</v>
          </cell>
        </row>
        <row r="308">
          <cell r="L308">
            <v>2942499141.4100003</v>
          </cell>
          <cell r="S308">
            <v>81657161.140000001</v>
          </cell>
          <cell r="Y308">
            <v>2942499141.4100003</v>
          </cell>
        </row>
        <row r="309">
          <cell r="L309" t="str">
            <v>-</v>
          </cell>
          <cell r="S309" t="str">
            <v>-</v>
          </cell>
          <cell r="Y309" t="str">
            <v>-</v>
          </cell>
        </row>
        <row r="310">
          <cell r="L310">
            <v>0</v>
          </cell>
          <cell r="S310">
            <v>0</v>
          </cell>
          <cell r="Y310">
            <v>0</v>
          </cell>
        </row>
        <row r="311">
          <cell r="L311" t="str">
            <v>-</v>
          </cell>
          <cell r="S311" t="str">
            <v>-</v>
          </cell>
          <cell r="Y311" t="str">
            <v>-</v>
          </cell>
        </row>
        <row r="312">
          <cell r="L312">
            <v>1580907032.55</v>
          </cell>
          <cell r="S312">
            <v>32260014.779999997</v>
          </cell>
          <cell r="Y312">
            <v>158454723.09</v>
          </cell>
        </row>
        <row r="313">
          <cell r="L313" t="str">
            <v>-</v>
          </cell>
          <cell r="S313" t="str">
            <v>-</v>
          </cell>
          <cell r="Y313" t="str">
            <v>-</v>
          </cell>
        </row>
        <row r="318">
          <cell r="A318" t="str">
            <v>||\027\033\068</v>
          </cell>
        </row>
        <row r="320">
          <cell r="O320" t="str">
            <v>||\027\033\068</v>
          </cell>
        </row>
        <row r="326">
          <cell r="F326">
            <v>0</v>
          </cell>
        </row>
        <row r="327">
          <cell r="F327">
            <v>0</v>
          </cell>
        </row>
        <row r="328">
          <cell r="F328">
            <v>0</v>
          </cell>
          <cell r="U328">
            <v>86162.44</v>
          </cell>
        </row>
        <row r="329">
          <cell r="F329">
            <v>0</v>
          </cell>
          <cell r="S329">
            <v>16039</v>
          </cell>
          <cell r="U329">
            <v>1264365.1600000001</v>
          </cell>
        </row>
        <row r="330">
          <cell r="F330">
            <v>0</v>
          </cell>
          <cell r="S330">
            <v>20606965.59</v>
          </cell>
        </row>
        <row r="331">
          <cell r="F331">
            <v>17899376.960000001</v>
          </cell>
        </row>
        <row r="332">
          <cell r="F332">
            <v>0</v>
          </cell>
        </row>
        <row r="333">
          <cell r="F333">
            <v>2028780.7</v>
          </cell>
          <cell r="Q333">
            <v>530671.75</v>
          </cell>
          <cell r="U333">
            <v>6108409.0300000003</v>
          </cell>
        </row>
        <row r="334">
          <cell r="F334">
            <v>1401306.62</v>
          </cell>
          <cell r="Q334">
            <v>1305627.23</v>
          </cell>
          <cell r="U334">
            <v>212610.86</v>
          </cell>
        </row>
        <row r="335">
          <cell r="F335">
            <v>0</v>
          </cell>
          <cell r="S335">
            <v>12448.39</v>
          </cell>
          <cell r="U335">
            <v>259984.08</v>
          </cell>
        </row>
        <row r="336">
          <cell r="F336">
            <v>0</v>
          </cell>
        </row>
        <row r="337">
          <cell r="F337">
            <v>0</v>
          </cell>
        </row>
        <row r="338">
          <cell r="F338">
            <v>0</v>
          </cell>
          <cell r="S338">
            <v>240664.9</v>
          </cell>
          <cell r="U338">
            <v>796103.85999999987</v>
          </cell>
        </row>
        <row r="339">
          <cell r="F339">
            <v>0</v>
          </cell>
          <cell r="Q339">
            <v>31000000</v>
          </cell>
          <cell r="U339">
            <v>82952873</v>
          </cell>
        </row>
        <row r="340">
          <cell r="F340">
            <v>1970946.72</v>
          </cell>
        </row>
        <row r="341">
          <cell r="F341">
            <v>0</v>
          </cell>
          <cell r="Q341">
            <v>2500000</v>
          </cell>
          <cell r="U341">
            <v>78542994</v>
          </cell>
        </row>
        <row r="342">
          <cell r="F342">
            <v>151757.71000000002</v>
          </cell>
        </row>
        <row r="343">
          <cell r="F343">
            <v>0</v>
          </cell>
        </row>
        <row r="344">
          <cell r="F344">
            <v>2500</v>
          </cell>
          <cell r="S344">
            <v>74061550</v>
          </cell>
        </row>
        <row r="345">
          <cell r="F345">
            <v>5145</v>
          </cell>
        </row>
        <row r="346">
          <cell r="F346">
            <v>1207869.72</v>
          </cell>
        </row>
        <row r="347">
          <cell r="F347">
            <v>0</v>
          </cell>
        </row>
        <row r="348">
          <cell r="F348">
            <v>0</v>
          </cell>
          <cell r="S348">
            <v>544.37</v>
          </cell>
          <cell r="U348">
            <v>343410.21</v>
          </cell>
        </row>
        <row r="349">
          <cell r="F349">
            <v>35017.230000000003</v>
          </cell>
          <cell r="Q349">
            <v>1397920.19</v>
          </cell>
          <cell r="S349">
            <v>9674129.5500000007</v>
          </cell>
          <cell r="U349">
            <v>15834994.460000001</v>
          </cell>
        </row>
        <row r="350">
          <cell r="F350">
            <v>0</v>
          </cell>
          <cell r="S350">
            <v>171205.06</v>
          </cell>
          <cell r="U350">
            <v>21684080.039999999</v>
          </cell>
        </row>
        <row r="351">
          <cell r="F351">
            <v>11198546.82</v>
          </cell>
        </row>
        <row r="352">
          <cell r="F352">
            <v>0</v>
          </cell>
          <cell r="Q352">
            <v>75000</v>
          </cell>
        </row>
        <row r="353">
          <cell r="F353">
            <v>552770.66</v>
          </cell>
          <cell r="S353">
            <v>1378370.61</v>
          </cell>
          <cell r="U353">
            <v>16863453.329999998</v>
          </cell>
        </row>
        <row r="354">
          <cell r="F354">
            <v>0</v>
          </cell>
        </row>
        <row r="355">
          <cell r="F355">
            <v>400000</v>
          </cell>
          <cell r="S355">
            <v>24632394.239999998</v>
          </cell>
        </row>
        <row r="356">
          <cell r="F356">
            <v>5111110.4399999995</v>
          </cell>
          <cell r="Q356">
            <v>1958540.1</v>
          </cell>
        </row>
        <row r="357">
          <cell r="F357">
            <v>0</v>
          </cell>
        </row>
        <row r="358">
          <cell r="F358">
            <v>7229415.0099999998</v>
          </cell>
        </row>
        <row r="359">
          <cell r="F359">
            <v>407251.85</v>
          </cell>
        </row>
        <row r="360">
          <cell r="F360">
            <v>0</v>
          </cell>
          <cell r="Q360">
            <v>195664.03</v>
          </cell>
          <cell r="U360">
            <v>2003040.44</v>
          </cell>
        </row>
        <row r="361">
          <cell r="F361">
            <v>7132467.4700000007</v>
          </cell>
          <cell r="Q361">
            <v>24973.42</v>
          </cell>
          <cell r="U361">
            <v>9615763.3800000008</v>
          </cell>
        </row>
        <row r="362">
          <cell r="F362">
            <v>0</v>
          </cell>
          <cell r="Q362">
            <v>3219015.49</v>
          </cell>
          <cell r="S362">
            <v>9404781.0399999991</v>
          </cell>
          <cell r="U362">
            <v>11011197.130000001</v>
          </cell>
        </row>
        <row r="363">
          <cell r="F363">
            <v>5336836.7699999996</v>
          </cell>
        </row>
        <row r="364">
          <cell r="F364">
            <v>0</v>
          </cell>
          <cell r="Q364">
            <v>2185691.7599999998</v>
          </cell>
          <cell r="S364">
            <v>141500</v>
          </cell>
          <cell r="U364">
            <v>1415654</v>
          </cell>
        </row>
        <row r="365">
          <cell r="F365">
            <v>0</v>
          </cell>
        </row>
        <row r="366">
          <cell r="F366">
            <v>0</v>
          </cell>
          <cell r="U366">
            <v>5042124</v>
          </cell>
        </row>
        <row r="367">
          <cell r="F367">
            <v>90736.88</v>
          </cell>
          <cell r="S367">
            <v>253187.86</v>
          </cell>
          <cell r="U367">
            <v>8000</v>
          </cell>
        </row>
        <row r="368">
          <cell r="F368">
            <v>0</v>
          </cell>
          <cell r="U368">
            <v>7543439.2999999998</v>
          </cell>
        </row>
        <row r="369">
          <cell r="F369">
            <v>0</v>
          </cell>
        </row>
        <row r="370">
          <cell r="F370">
            <v>0</v>
          </cell>
        </row>
        <row r="371">
          <cell r="F371">
            <v>0</v>
          </cell>
        </row>
        <row r="372">
          <cell r="F372">
            <v>0</v>
          </cell>
          <cell r="Q372">
            <v>510000</v>
          </cell>
          <cell r="S372">
            <v>71538</v>
          </cell>
        </row>
        <row r="373">
          <cell r="F373">
            <v>1191469.6700000002</v>
          </cell>
          <cell r="Q373">
            <v>201954.86</v>
          </cell>
          <cell r="S373">
            <v>5605.65</v>
          </cell>
          <cell r="U373">
            <v>509739</v>
          </cell>
        </row>
        <row r="374">
          <cell r="F374">
            <v>0</v>
          </cell>
          <cell r="Q374">
            <v>5830.59</v>
          </cell>
          <cell r="S374">
            <v>935.32</v>
          </cell>
          <cell r="U374">
            <v>178071.21</v>
          </cell>
        </row>
        <row r="375">
          <cell r="F375">
            <v>0</v>
          </cell>
          <cell r="S375">
            <v>301.39999999999998</v>
          </cell>
        </row>
        <row r="376">
          <cell r="F376">
            <v>0</v>
          </cell>
          <cell r="Q376">
            <v>32646.49</v>
          </cell>
          <cell r="S376">
            <v>40</v>
          </cell>
          <cell r="U376">
            <v>12000</v>
          </cell>
        </row>
        <row r="377">
          <cell r="F377">
            <v>0</v>
          </cell>
        </row>
        <row r="378">
          <cell r="F378">
            <v>0</v>
          </cell>
        </row>
        <row r="379">
          <cell r="F379">
            <v>0</v>
          </cell>
        </row>
        <row r="380">
          <cell r="F380">
            <v>6796131.7699999996</v>
          </cell>
        </row>
        <row r="381">
          <cell r="F381">
            <v>0</v>
          </cell>
        </row>
        <row r="382">
          <cell r="F382">
            <v>0</v>
          </cell>
          <cell r="Q382">
            <v>16478.580000000002</v>
          </cell>
        </row>
        <row r="383">
          <cell r="F383">
            <v>0</v>
          </cell>
          <cell r="Q383">
            <v>169481.3</v>
          </cell>
        </row>
        <row r="384">
          <cell r="F384">
            <v>0</v>
          </cell>
          <cell r="U384">
            <v>4298</v>
          </cell>
        </row>
        <row r="385">
          <cell r="F385">
            <v>0</v>
          </cell>
        </row>
        <row r="386">
          <cell r="Q386">
            <v>110854.95</v>
          </cell>
          <cell r="U386">
            <v>326499</v>
          </cell>
        </row>
        <row r="387">
          <cell r="F387">
            <v>0</v>
          </cell>
          <cell r="U387">
            <v>17500</v>
          </cell>
        </row>
        <row r="388">
          <cell r="F388">
            <v>0</v>
          </cell>
        </row>
        <row r="389">
          <cell r="F389">
            <v>0</v>
          </cell>
          <cell r="S389">
            <v>22.92</v>
          </cell>
        </row>
        <row r="390">
          <cell r="F390">
            <v>0</v>
          </cell>
        </row>
        <row r="391">
          <cell r="F391">
            <v>0</v>
          </cell>
        </row>
        <row r="392">
          <cell r="F392">
            <v>0</v>
          </cell>
          <cell r="Q392">
            <v>19826.55</v>
          </cell>
          <cell r="S392">
            <v>7489549</v>
          </cell>
          <cell r="U392">
            <v>493689</v>
          </cell>
        </row>
        <row r="393">
          <cell r="F393">
            <v>0</v>
          </cell>
        </row>
        <row r="394">
          <cell r="F394">
            <v>0</v>
          </cell>
        </row>
        <row r="395">
          <cell r="F395">
            <v>0</v>
          </cell>
        </row>
        <row r="396">
          <cell r="F396">
            <v>1567851.3699999999</v>
          </cell>
        </row>
        <row r="397">
          <cell r="F397">
            <v>50966.06</v>
          </cell>
          <cell r="Q397">
            <v>0</v>
          </cell>
          <cell r="S397">
            <v>0</v>
          </cell>
          <cell r="U397">
            <v>0</v>
          </cell>
        </row>
        <row r="398">
          <cell r="F398">
            <v>0</v>
          </cell>
          <cell r="Q398">
            <v>18620913</v>
          </cell>
          <cell r="S398">
            <v>764286</v>
          </cell>
          <cell r="U398">
            <v>9687850</v>
          </cell>
        </row>
        <row r="399">
          <cell r="F399">
            <v>0</v>
          </cell>
          <cell r="Q399">
            <v>0</v>
          </cell>
          <cell r="S399">
            <v>10062</v>
          </cell>
          <cell r="U399">
            <v>17466800</v>
          </cell>
        </row>
        <row r="400">
          <cell r="F400">
            <v>0</v>
          </cell>
          <cell r="Q400">
            <v>658954</v>
          </cell>
          <cell r="S400">
            <v>144537</v>
          </cell>
          <cell r="U400">
            <v>15131600</v>
          </cell>
        </row>
        <row r="401">
          <cell r="F401">
            <v>0</v>
          </cell>
          <cell r="Q401">
            <v>0</v>
          </cell>
          <cell r="S401">
            <v>0</v>
          </cell>
          <cell r="U401">
            <v>0</v>
          </cell>
        </row>
        <row r="402">
          <cell r="F402">
            <v>5552534.0899999999</v>
          </cell>
          <cell r="Q402">
            <v>19672</v>
          </cell>
          <cell r="S402">
            <v>0</v>
          </cell>
          <cell r="U402">
            <v>298500</v>
          </cell>
        </row>
        <row r="403">
          <cell r="F403">
            <v>0</v>
          </cell>
        </row>
        <row r="404">
          <cell r="F404">
            <v>4336371.62</v>
          </cell>
        </row>
        <row r="405">
          <cell r="F405">
            <v>0</v>
          </cell>
        </row>
        <row r="406">
          <cell r="Q406">
            <v>2445565.4300000002</v>
          </cell>
          <cell r="S406">
            <v>10306104.33</v>
          </cell>
          <cell r="U406">
            <v>17318973.57</v>
          </cell>
        </row>
        <row r="407">
          <cell r="F407" t="str">
            <v>-</v>
          </cell>
        </row>
        <row r="408">
          <cell r="F408">
            <v>81657161.140000015</v>
          </cell>
        </row>
        <row r="409">
          <cell r="F409" t="str">
            <v>-</v>
          </cell>
          <cell r="Q409" t="str">
            <v>-</v>
          </cell>
          <cell r="S409" t="str">
            <v>-</v>
          </cell>
          <cell r="U409" t="str">
            <v>-</v>
          </cell>
        </row>
        <row r="410">
          <cell r="F410">
            <v>81657161.140000001</v>
          </cell>
          <cell r="Q410">
            <v>67205281.720000014</v>
          </cell>
          <cell r="S410">
            <v>159386762.23000002</v>
          </cell>
          <cell r="U410">
            <v>323034178.50000006</v>
          </cell>
        </row>
        <row r="411">
          <cell r="F411" t="str">
            <v>-</v>
          </cell>
          <cell r="Q411" t="str">
            <v>-</v>
          </cell>
          <cell r="S411" t="str">
            <v>-</v>
          </cell>
          <cell r="U411" t="str">
            <v>-</v>
          </cell>
        </row>
        <row r="412">
          <cell r="F412">
            <v>0</v>
          </cell>
          <cell r="Q412">
            <v>67205281.719999999</v>
          </cell>
          <cell r="S412">
            <v>159386762.22999999</v>
          </cell>
          <cell r="U412">
            <v>323034178.5</v>
          </cell>
        </row>
        <row r="413">
          <cell r="F413" t="str">
            <v>-</v>
          </cell>
          <cell r="Q413" t="str">
            <v>-</v>
          </cell>
          <cell r="S413" t="str">
            <v>-</v>
          </cell>
          <cell r="U413" t="str">
            <v>-</v>
          </cell>
        </row>
        <row r="414">
          <cell r="F414">
            <v>40741635.400000006</v>
          </cell>
          <cell r="Q414">
            <v>0</v>
          </cell>
          <cell r="S414">
            <v>0</v>
          </cell>
          <cell r="U414">
            <v>0</v>
          </cell>
        </row>
        <row r="415">
          <cell r="F415" t="str">
            <v>-</v>
          </cell>
          <cell r="Q415" t="str">
            <v>-</v>
          </cell>
          <cell r="S415" t="str">
            <v>-</v>
          </cell>
          <cell r="U415" t="str">
            <v>-</v>
          </cell>
        </row>
        <row r="416">
          <cell r="Q416">
            <v>9056804.9900000002</v>
          </cell>
          <cell r="S416">
            <v>45656112.729999997</v>
          </cell>
          <cell r="U416">
            <v>91365156.289999992</v>
          </cell>
        </row>
        <row r="417">
          <cell r="Q417" t="str">
            <v>-</v>
          </cell>
          <cell r="S417" t="str">
            <v>-</v>
          </cell>
          <cell r="U417" t="str">
            <v>-</v>
          </cell>
        </row>
        <row r="422">
          <cell r="A422" t="str">
            <v>||\027\033\068</v>
          </cell>
          <cell r="P422" t="e">
            <v>#REF!</v>
          </cell>
        </row>
        <row r="423">
          <cell r="P423" t="str">
            <v xml:space="preserve">STATEMENT OF AFFAIRS  AS ON 31ST DECEMBER, 1998 </v>
          </cell>
        </row>
        <row r="425">
          <cell r="P425" t="str">
            <v>-</v>
          </cell>
          <cell r="Q425" t="str">
            <v>-</v>
          </cell>
        </row>
        <row r="426">
          <cell r="Q426" t="str">
            <v>TOTAL ALL OVERSEAS</v>
          </cell>
        </row>
        <row r="427">
          <cell r="Q427" t="str">
            <v>PAK.RS.</v>
          </cell>
        </row>
        <row r="428">
          <cell r="P428" t="str">
            <v>HEAD OF ACCOUNTS</v>
          </cell>
          <cell r="Q428" t="str">
            <v>DECEMBER,1998</v>
          </cell>
        </row>
        <row r="429">
          <cell r="P429" t="str">
            <v>-</v>
          </cell>
          <cell r="Q429" t="str">
            <v>-</v>
          </cell>
        </row>
        <row r="430">
          <cell r="H430">
            <v>10000000</v>
          </cell>
          <cell r="P430" t="str">
            <v>A S S E T S</v>
          </cell>
        </row>
        <row r="431">
          <cell r="P431" t="str">
            <v>-----------</v>
          </cell>
        </row>
        <row r="432">
          <cell r="H432">
            <v>8000000</v>
          </cell>
          <cell r="P432" t="str">
            <v>FOREIGN CURRENCY ON HAND</v>
          </cell>
          <cell r="Q432" t="e">
            <v>#REF!</v>
          </cell>
        </row>
        <row r="433">
          <cell r="H433">
            <v>6196500</v>
          </cell>
          <cell r="P433" t="str">
            <v>CASH ON HAND</v>
          </cell>
          <cell r="Q433" t="e">
            <v>#REF!</v>
          </cell>
        </row>
        <row r="434">
          <cell r="F434">
            <v>-150056</v>
          </cell>
          <cell r="P434" t="e">
            <v>#REF!</v>
          </cell>
          <cell r="Q434" t="e">
            <v>#REF!</v>
          </cell>
        </row>
        <row r="435">
          <cell r="D435">
            <v>6095584.0599999996</v>
          </cell>
          <cell r="F435">
            <v>6786000</v>
          </cell>
          <cell r="H435">
            <v>14989292.26</v>
          </cell>
          <cell r="P435" t="e">
            <v>#REF!</v>
          </cell>
          <cell r="Q435" t="e">
            <v>#REF!</v>
          </cell>
        </row>
        <row r="436">
          <cell r="Q436" t="e">
            <v>#REF!</v>
          </cell>
        </row>
        <row r="437">
          <cell r="P437" t="str">
            <v>BALANCE WITH CENTRAL BANK</v>
          </cell>
          <cell r="Q437" t="e">
            <v>#REF!</v>
          </cell>
        </row>
        <row r="438">
          <cell r="P438" t="str">
            <v>BALANCE WITH LOCAL/OTHER BANKS</v>
          </cell>
          <cell r="Q438" t="e">
            <v>#REF!</v>
          </cell>
        </row>
        <row r="439">
          <cell r="P439" t="str">
            <v>BALANCE WITH FOREIGN BANKS</v>
          </cell>
          <cell r="Q439" t="e">
            <v>#REF!</v>
          </cell>
        </row>
        <row r="440">
          <cell r="Q440" t="e">
            <v>#REF!</v>
          </cell>
        </row>
        <row r="441">
          <cell r="P441" t="e">
            <v>#REF!</v>
          </cell>
          <cell r="Q441" t="e">
            <v>#REF!</v>
          </cell>
        </row>
        <row r="442">
          <cell r="P442" t="e">
            <v>#REF!</v>
          </cell>
          <cell r="Q442" t="e">
            <v>#REF!</v>
          </cell>
        </row>
        <row r="443">
          <cell r="P443" t="e">
            <v>#REF!</v>
          </cell>
          <cell r="Q443" t="e">
            <v>#REF!</v>
          </cell>
        </row>
        <row r="444">
          <cell r="D444">
            <v>589061.12</v>
          </cell>
          <cell r="F444">
            <v>258507.12</v>
          </cell>
          <cell r="H444">
            <v>27426723.82</v>
          </cell>
          <cell r="Q444" t="e">
            <v>#REF!</v>
          </cell>
        </row>
        <row r="445">
          <cell r="H445">
            <v>64844.52</v>
          </cell>
          <cell r="P445" t="e">
            <v>#REF!</v>
          </cell>
          <cell r="Q445" t="e">
            <v>#REF!</v>
          </cell>
        </row>
        <row r="446">
          <cell r="F446">
            <v>12324.88</v>
          </cell>
          <cell r="H446">
            <v>892474.36</v>
          </cell>
          <cell r="P446" t="str">
            <v>CALL LOAN TO BANKERS</v>
          </cell>
          <cell r="Q446" t="e">
            <v>#REF!</v>
          </cell>
        </row>
        <row r="447">
          <cell r="Q447" t="e">
            <v>#REF!</v>
          </cell>
        </row>
        <row r="448">
          <cell r="F448">
            <v>10062</v>
          </cell>
          <cell r="H448">
            <v>414196</v>
          </cell>
          <cell r="P448" t="str">
            <v>INVESTMENT-GOVT. SECURITIES</v>
          </cell>
          <cell r="Q448" t="e">
            <v>#REF!</v>
          </cell>
        </row>
        <row r="449">
          <cell r="F449">
            <v>15523</v>
          </cell>
          <cell r="H449">
            <v>682700</v>
          </cell>
          <cell r="Q449" t="e">
            <v>#REF!</v>
          </cell>
        </row>
        <row r="450">
          <cell r="D450">
            <v>2721048.53</v>
          </cell>
          <cell r="F450">
            <v>553.75</v>
          </cell>
          <cell r="H450">
            <v>1403162</v>
          </cell>
          <cell r="P450" t="str">
            <v>A D V A N C E S</v>
          </cell>
          <cell r="Q450" t="e">
            <v>#REF!</v>
          </cell>
        </row>
        <row r="451">
          <cell r="F451">
            <v>6782.83</v>
          </cell>
          <cell r="P451" t="str">
            <v>---------------</v>
          </cell>
          <cell r="Q451" t="e">
            <v>#REF!</v>
          </cell>
        </row>
        <row r="452">
          <cell r="P452" t="str">
            <v>STAFF LOANS</v>
          </cell>
          <cell r="Q452" t="e">
            <v>#REF!</v>
          </cell>
        </row>
        <row r="453">
          <cell r="D453">
            <v>596261.56999999995</v>
          </cell>
          <cell r="H453">
            <v>212969.5</v>
          </cell>
          <cell r="P453" t="str">
            <v>LOANS</v>
          </cell>
          <cell r="Q453" t="e">
            <v>#REF!</v>
          </cell>
        </row>
        <row r="454">
          <cell r="P454" t="str">
            <v>LOANS AGST.IMP.MERCH.</v>
          </cell>
          <cell r="Q454" t="e">
            <v>#REF!</v>
          </cell>
        </row>
        <row r="455">
          <cell r="F455">
            <v>16500000</v>
          </cell>
          <cell r="P455" t="str">
            <v>LOANS AGST.FOREIGN BILLS</v>
          </cell>
          <cell r="Q455" t="e">
            <v>#REF!</v>
          </cell>
        </row>
        <row r="456">
          <cell r="P456" t="str">
            <v>LOAN AGAINST PACKING CREDIT</v>
          </cell>
          <cell r="Q456" t="e">
            <v>#REF!</v>
          </cell>
        </row>
        <row r="457">
          <cell r="D457">
            <v>15293531.859999999</v>
          </cell>
          <cell r="H457">
            <v>321132.86</v>
          </cell>
          <cell r="P457" t="str">
            <v>LOANS AGST.TRUST RECEIPTS</v>
          </cell>
          <cell r="Q457" t="e">
            <v>#REF!</v>
          </cell>
        </row>
        <row r="458">
          <cell r="Q458" t="e">
            <v>#REF!</v>
          </cell>
        </row>
        <row r="459">
          <cell r="F459">
            <v>95366438.319999993</v>
          </cell>
          <cell r="P459" t="e">
            <v>#REF!</v>
          </cell>
          <cell r="Q459" t="e">
            <v>#REF!</v>
          </cell>
        </row>
        <row r="460">
          <cell r="F460">
            <v>5630447.4800000004</v>
          </cell>
          <cell r="H460">
            <v>169396.52</v>
          </cell>
          <cell r="P460" t="e">
            <v>#REF!</v>
          </cell>
          <cell r="Q460" t="e">
            <v>#REF!</v>
          </cell>
        </row>
        <row r="461">
          <cell r="Q461" t="e">
            <v>#REF!</v>
          </cell>
        </row>
        <row r="462">
          <cell r="D462">
            <v>95633.94</v>
          </cell>
          <cell r="H462">
            <v>28751359.390000001</v>
          </cell>
          <cell r="Q462" t="e">
            <v>#REF!</v>
          </cell>
        </row>
        <row r="464">
          <cell r="P464" t="str">
            <v>TEMPORARY OVERDRAFT</v>
          </cell>
          <cell r="Q464" t="e">
            <v>#REF!</v>
          </cell>
        </row>
        <row r="465">
          <cell r="D465">
            <v>2344254.56</v>
          </cell>
          <cell r="F465">
            <v>12346621.640000001</v>
          </cell>
          <cell r="H465">
            <v>67223061.109999999</v>
          </cell>
          <cell r="P465" t="str">
            <v>CLEAN OVERDRAFT</v>
          </cell>
          <cell r="Q465" t="e">
            <v>#REF!</v>
          </cell>
        </row>
        <row r="466">
          <cell r="H466">
            <v>12526860.02</v>
          </cell>
          <cell r="P466" t="str">
            <v>SANCTIONED OVERDRAFT</v>
          </cell>
          <cell r="Q466" t="e">
            <v>#REF!</v>
          </cell>
        </row>
        <row r="467">
          <cell r="H467">
            <v>68045916.120000005</v>
          </cell>
          <cell r="Q467" t="e">
            <v>#REF!</v>
          </cell>
        </row>
        <row r="468">
          <cell r="H468">
            <v>64697.73</v>
          </cell>
          <cell r="P468" t="str">
            <v>PAD (OVERDUE IFDBC)</v>
          </cell>
          <cell r="Q468" t="e">
            <v>#REF!</v>
          </cell>
        </row>
        <row r="469">
          <cell r="P469" t="str">
            <v>INLAND BILLS PURCHASED</v>
          </cell>
          <cell r="Q469" t="e">
            <v>#REF!</v>
          </cell>
        </row>
        <row r="470">
          <cell r="H470">
            <v>218779</v>
          </cell>
          <cell r="P470" t="str">
            <v>PAYMENT AGST. DOCUMENTS</v>
          </cell>
          <cell r="Q470" t="e">
            <v>#REF!</v>
          </cell>
        </row>
        <row r="471">
          <cell r="P471" t="str">
            <v>FOREIGN BILLS PUR/DISCOUNTED</v>
          </cell>
          <cell r="Q471" t="e">
            <v>#REF!</v>
          </cell>
        </row>
        <row r="472">
          <cell r="P472" t="str">
            <v>LOCAL BILLS DISCOUNTED</v>
          </cell>
          <cell r="Q472" t="e">
            <v>#REF!</v>
          </cell>
        </row>
        <row r="473">
          <cell r="H473">
            <v>14975</v>
          </cell>
          <cell r="Q473" t="e">
            <v>#REF!</v>
          </cell>
        </row>
        <row r="474">
          <cell r="P474" t="str">
            <v>OTHER ASSETS</v>
          </cell>
          <cell r="Q474" t="e">
            <v>#REF!</v>
          </cell>
        </row>
        <row r="475">
          <cell r="P475" t="str">
            <v>------------</v>
          </cell>
          <cell r="Q475" t="e">
            <v>#REF!</v>
          </cell>
        </row>
        <row r="476">
          <cell r="P476" t="str">
            <v>IMMOVABLE PROPERTY</v>
          </cell>
          <cell r="Q476" t="e">
            <v>#REF!</v>
          </cell>
        </row>
        <row r="477">
          <cell r="D477">
            <v>106271.18</v>
          </cell>
          <cell r="F477">
            <v>316344</v>
          </cell>
          <cell r="H477">
            <v>2015950</v>
          </cell>
          <cell r="P477" t="str">
            <v>FURNITURE &amp; FIXTURE</v>
          </cell>
          <cell r="Q477" t="e">
            <v>#REF!</v>
          </cell>
        </row>
        <row r="478">
          <cell r="P478" t="str">
            <v>STOCK OF STATIONERY</v>
          </cell>
          <cell r="Q478" t="e">
            <v>#REF!</v>
          </cell>
        </row>
        <row r="479">
          <cell r="D479">
            <v>14800000</v>
          </cell>
          <cell r="P479" t="str">
            <v>STAMPS ON HAND</v>
          </cell>
          <cell r="Q479" t="e">
            <v>#REF!</v>
          </cell>
        </row>
        <row r="480">
          <cell r="D480">
            <v>1350000</v>
          </cell>
          <cell r="P480" t="str">
            <v>ADVANCE DEPOSITS</v>
          </cell>
          <cell r="Q480" t="e">
            <v>#REF!</v>
          </cell>
        </row>
        <row r="481">
          <cell r="P481" t="str">
            <v>LEASE HOLD IMPROVEMENT</v>
          </cell>
          <cell r="Q481" t="e">
            <v>#REF!</v>
          </cell>
        </row>
        <row r="482">
          <cell r="Q482" t="e">
            <v>#REF!</v>
          </cell>
        </row>
        <row r="483">
          <cell r="Q483" t="e">
            <v>#REF!</v>
          </cell>
        </row>
        <row r="484">
          <cell r="D484">
            <v>527659.87</v>
          </cell>
          <cell r="F484">
            <v>13079232.449999999</v>
          </cell>
          <cell r="H484">
            <v>10026787.970000001</v>
          </cell>
          <cell r="P484" t="str">
            <v>SUSPENSE ACCOUNT</v>
          </cell>
          <cell r="Q484" t="e">
            <v>#REF!</v>
          </cell>
        </row>
        <row r="485">
          <cell r="P485" t="str">
            <v>----------------</v>
          </cell>
          <cell r="Q485" t="e">
            <v>#REF!</v>
          </cell>
        </row>
        <row r="486">
          <cell r="P486" t="str">
            <v>SUNDRY DEBTORS</v>
          </cell>
          <cell r="Q486" t="e">
            <v>#REF!</v>
          </cell>
        </row>
        <row r="487">
          <cell r="H487">
            <v>967000</v>
          </cell>
          <cell r="P487" t="str">
            <v>D.D.PAID WITHOUT ADVICE</v>
          </cell>
          <cell r="Q487" t="e">
            <v>#REF!</v>
          </cell>
        </row>
        <row r="488">
          <cell r="P488" t="str">
            <v>D.DS. CANCELLED</v>
          </cell>
          <cell r="Q488" t="e">
            <v>#REF!</v>
          </cell>
        </row>
        <row r="489">
          <cell r="F489">
            <v>206880</v>
          </cell>
          <cell r="P489" t="str">
            <v>ADVANCE AGST. T.A.BILLS/SALARY</v>
          </cell>
          <cell r="Q489" t="e">
            <v>#REF!</v>
          </cell>
        </row>
        <row r="490">
          <cell r="P490" t="str">
            <v>CLEARING/T.D.ADJUSTMENTS</v>
          </cell>
          <cell r="Q490" t="e">
            <v>#REF!</v>
          </cell>
        </row>
        <row r="491">
          <cell r="P491" t="str">
            <v>ADVANCE RENT PAID</v>
          </cell>
          <cell r="Q491" t="e">
            <v>#REF!</v>
          </cell>
        </row>
        <row r="493">
          <cell r="P493" t="str">
            <v>POSTAGE/TELEPHONE/PETTY CASH</v>
          </cell>
          <cell r="Q493" t="e">
            <v>#REF!</v>
          </cell>
        </row>
        <row r="494">
          <cell r="P494" t="str">
            <v>LEGAL EXPENSES</v>
          </cell>
          <cell r="Q494" t="e">
            <v>#REF!</v>
          </cell>
        </row>
        <row r="495">
          <cell r="P495" t="str">
            <v>OTHERS</v>
          </cell>
          <cell r="Q495" t="e">
            <v>#REF!</v>
          </cell>
        </row>
        <row r="496">
          <cell r="P496" t="e">
            <v>#REF!</v>
          </cell>
          <cell r="Q496" t="e">
            <v>#REF!</v>
          </cell>
        </row>
        <row r="497">
          <cell r="Q497" t="e">
            <v>#REF!</v>
          </cell>
        </row>
        <row r="498">
          <cell r="Q498" t="e">
            <v>#REF!</v>
          </cell>
        </row>
        <row r="499">
          <cell r="P499" t="str">
            <v xml:space="preserve">C O N T R A </v>
          </cell>
          <cell r="Q499" t="e">
            <v>#REF!</v>
          </cell>
        </row>
        <row r="500">
          <cell r="D500">
            <v>18620913</v>
          </cell>
          <cell r="F500">
            <v>764286</v>
          </cell>
          <cell r="H500">
            <v>9687850</v>
          </cell>
          <cell r="P500" t="str">
            <v>-----------</v>
          </cell>
          <cell r="Q500" t="e">
            <v>#REF!</v>
          </cell>
        </row>
        <row r="501">
          <cell r="F501">
            <v>10062</v>
          </cell>
          <cell r="H501">
            <v>17466800</v>
          </cell>
          <cell r="P501" t="str">
            <v>BILLS LODGED</v>
          </cell>
          <cell r="Q501" t="e">
            <v>#REF!</v>
          </cell>
        </row>
        <row r="502">
          <cell r="D502">
            <v>658954</v>
          </cell>
          <cell r="F502">
            <v>144537</v>
          </cell>
          <cell r="H502">
            <v>15131600</v>
          </cell>
          <cell r="P502" t="str">
            <v>FOREIGN BILLS LODGED</v>
          </cell>
          <cell r="Q502" t="e">
            <v>#REF!</v>
          </cell>
        </row>
        <row r="503">
          <cell r="P503" t="str">
            <v>CURTOMER'S LIABILITY L.G.</v>
          </cell>
          <cell r="Q503" t="e">
            <v>#REF!</v>
          </cell>
        </row>
        <row r="504">
          <cell r="D504">
            <v>19672</v>
          </cell>
          <cell r="H504">
            <v>298500</v>
          </cell>
          <cell r="P504" t="str">
            <v>CUSTOMER'S LIABILITY L.C.</v>
          </cell>
          <cell r="Q504" t="e">
            <v>#REF!</v>
          </cell>
        </row>
        <row r="505">
          <cell r="P505" t="str">
            <v>CUSTOMER'S LIABILITY L.C.(GOVT)</v>
          </cell>
          <cell r="Q505" t="e">
            <v>#REF!</v>
          </cell>
        </row>
        <row r="506">
          <cell r="P506" t="str">
            <v>CUSTOMER'S LIABILITY S.G.</v>
          </cell>
          <cell r="Q506" t="e">
            <v>#REF!</v>
          </cell>
        </row>
        <row r="507">
          <cell r="Q507" t="e">
            <v>#REF!</v>
          </cell>
        </row>
        <row r="508">
          <cell r="D508">
            <v>3386436.03</v>
          </cell>
          <cell r="F508">
            <v>8082215.7599999998</v>
          </cell>
          <cell r="H508">
            <v>19820650.32</v>
          </cell>
          <cell r="P508" t="str">
            <v>MAIN OFFICE ACCOUNT</v>
          </cell>
          <cell r="Q508" t="e">
            <v>#REF!</v>
          </cell>
        </row>
        <row r="509">
          <cell r="Q509" t="e">
            <v>#REF!</v>
          </cell>
        </row>
        <row r="510">
          <cell r="P510" t="str">
            <v>EXPENDITURE ACCOUNT</v>
          </cell>
          <cell r="Q510" t="e">
            <v>#REF!</v>
          </cell>
        </row>
        <row r="511">
          <cell r="D511" t="str">
            <v>-</v>
          </cell>
          <cell r="F511" t="str">
            <v>-</v>
          </cell>
          <cell r="H511" t="str">
            <v>-</v>
          </cell>
          <cell r="P511" t="str">
            <v>INCOME ACCOUNT (DEBIT)</v>
          </cell>
          <cell r="Q511" t="e">
            <v>#REF!</v>
          </cell>
        </row>
        <row r="512">
          <cell r="D512">
            <v>67205281.719999999</v>
          </cell>
          <cell r="F512">
            <v>159386762.22999996</v>
          </cell>
          <cell r="H512">
            <v>323034178.5</v>
          </cell>
        </row>
        <row r="513">
          <cell r="D513" t="str">
            <v>-</v>
          </cell>
          <cell r="F513" t="str">
            <v>-</v>
          </cell>
          <cell r="H513" t="str">
            <v>-</v>
          </cell>
          <cell r="P513" t="str">
            <v>-</v>
          </cell>
          <cell r="Q513" t="str">
            <v>-</v>
          </cell>
        </row>
        <row r="514">
          <cell r="D514">
            <v>67205281.719999999</v>
          </cell>
          <cell r="F514">
            <v>159386762.22999999</v>
          </cell>
          <cell r="H514">
            <v>323034178.5</v>
          </cell>
          <cell r="P514" t="str">
            <v>TOTAL ASSETS</v>
          </cell>
          <cell r="Q514" t="e">
            <v>#REF!</v>
          </cell>
        </row>
        <row r="515">
          <cell r="D515" t="str">
            <v>-</v>
          </cell>
          <cell r="F515" t="str">
            <v>-</v>
          </cell>
          <cell r="H515" t="str">
            <v>-</v>
          </cell>
          <cell r="P515" t="str">
            <v>-</v>
          </cell>
          <cell r="Q515" t="str">
            <v>-</v>
          </cell>
        </row>
        <row r="516">
          <cell r="D516">
            <v>0</v>
          </cell>
          <cell r="F516">
            <v>0</v>
          </cell>
          <cell r="H516">
            <v>0</v>
          </cell>
          <cell r="P516" t="str">
            <v>ASSETS</v>
          </cell>
          <cell r="Q516" t="e">
            <v>#REF!</v>
          </cell>
        </row>
        <row r="517">
          <cell r="D517" t="str">
            <v>-</v>
          </cell>
          <cell r="F517" t="str">
            <v>-</v>
          </cell>
          <cell r="H517" t="str">
            <v>-</v>
          </cell>
          <cell r="P517" t="str">
            <v>-</v>
          </cell>
          <cell r="Q517" t="str">
            <v>-</v>
          </cell>
        </row>
        <row r="518">
          <cell r="D518">
            <v>21639791.579999998</v>
          </cell>
          <cell r="F518">
            <v>130147261.02</v>
          </cell>
          <cell r="H518">
            <v>208199493.94999999</v>
          </cell>
          <cell r="P518" t="str">
            <v>DIFFERENCE</v>
          </cell>
          <cell r="Q518" t="e">
            <v>#REF!</v>
          </cell>
        </row>
        <row r="519">
          <cell r="D519" t="str">
            <v>-</v>
          </cell>
          <cell r="F519" t="str">
            <v>-</v>
          </cell>
          <cell r="H519" t="str">
            <v>-</v>
          </cell>
          <cell r="P519" t="str">
            <v>-</v>
          </cell>
          <cell r="Q519" t="str">
            <v>-</v>
          </cell>
        </row>
        <row r="520">
          <cell r="P520" t="str">
            <v>ADVANCES</v>
          </cell>
          <cell r="Q520" t="e">
            <v>#REF!</v>
          </cell>
        </row>
        <row r="521">
          <cell r="P521" t="str">
            <v>-</v>
          </cell>
          <cell r="Q521" t="str">
            <v>-</v>
          </cell>
        </row>
        <row r="522">
          <cell r="P522" t="str">
            <v>INTER BRANCH ADVANCES</v>
          </cell>
          <cell r="Q522" t="e">
            <v>#REF!</v>
          </cell>
        </row>
        <row r="523">
          <cell r="P523" t="str">
            <v>NET ADVANCES</v>
          </cell>
          <cell r="Q523" t="e">
            <v>#REF!</v>
          </cell>
        </row>
        <row r="524">
          <cell r="B524" t="str">
            <v>UNITED BANK LIMITED  FINANCE DIVISION (OVERSEAS BRANCHES)</v>
          </cell>
        </row>
        <row r="525">
          <cell r="B525" t="str">
            <v xml:space="preserve">STATEMENT OF AFFAIRS  AS ON 31ST DECEMBER, 1998 </v>
          </cell>
        </row>
        <row r="527">
          <cell r="B527" t="str">
            <v>-</v>
          </cell>
          <cell r="D527" t="str">
            <v>-</v>
          </cell>
        </row>
        <row r="528">
          <cell r="D528" t="str">
            <v>TOTAL ALL OVERSEAS</v>
          </cell>
        </row>
        <row r="529">
          <cell r="D529" t="str">
            <v>PAK.RS.</v>
          </cell>
        </row>
        <row r="530">
          <cell r="B530" t="str">
            <v>HEAD OF ACCOUNTS</v>
          </cell>
          <cell r="D530" t="str">
            <v>DECEMBER,1998</v>
          </cell>
        </row>
        <row r="531">
          <cell r="B531" t="str">
            <v>-</v>
          </cell>
          <cell r="D531" t="str">
            <v>-</v>
          </cell>
        </row>
        <row r="532">
          <cell r="B532" t="str">
            <v>LIABILITIES</v>
          </cell>
        </row>
        <row r="533">
          <cell r="B533" t="str">
            <v>-----------</v>
          </cell>
        </row>
        <row r="534">
          <cell r="B534" t="str">
            <v>CAPITAL</v>
          </cell>
          <cell r="D534" t="e">
            <v>#REF!</v>
          </cell>
        </row>
        <row r="535">
          <cell r="B535" t="str">
            <v>PROFIT (UNREMITTED)</v>
          </cell>
          <cell r="D535" t="e">
            <v>#REF!</v>
          </cell>
        </row>
        <row r="536">
          <cell r="B536" t="str">
            <v>RESERVE FOR CAPITAL REQUIREMENT</v>
          </cell>
          <cell r="D536" t="e">
            <v>#REF!</v>
          </cell>
        </row>
        <row r="537">
          <cell r="B537" t="str">
            <v>LEGAL RESERVE</v>
          </cell>
          <cell r="D537" t="e">
            <v>#REF!</v>
          </cell>
        </row>
        <row r="538">
          <cell r="B538" t="str">
            <v>EXCHANGE FLUCTUATION RESERVE</v>
          </cell>
          <cell r="D538" t="e">
            <v>#REF!</v>
          </cell>
        </row>
        <row r="539">
          <cell r="B539" t="str">
            <v>PROVISION FOR BAD DEBTS</v>
          </cell>
          <cell r="D539" t="e">
            <v>#REF!</v>
          </cell>
        </row>
        <row r="540">
          <cell r="B540" t="str">
            <v>PROVISION L.G. CLAIM LOSSES</v>
          </cell>
          <cell r="D540" t="e">
            <v>#REF!</v>
          </cell>
        </row>
        <row r="541">
          <cell r="B541" t="str">
            <v>CAPITAL AND OTHER FUNDS - UK</v>
          </cell>
          <cell r="D541" t="e">
            <v>#REF!</v>
          </cell>
        </row>
        <row r="542">
          <cell r="B542" t="str">
            <v>GENERAL PROVISION - UK</v>
          </cell>
          <cell r="D542" t="e">
            <v>#REF!</v>
          </cell>
        </row>
        <row r="543">
          <cell r="D543" t="e">
            <v>#REF!</v>
          </cell>
        </row>
        <row r="544">
          <cell r="D544" t="e">
            <v>#REF!</v>
          </cell>
        </row>
        <row r="545">
          <cell r="D545" t="e">
            <v>#REF!</v>
          </cell>
        </row>
        <row r="546">
          <cell r="B546" t="str">
            <v>D E P O S I T S</v>
          </cell>
          <cell r="D546" t="e">
            <v>#REF!</v>
          </cell>
        </row>
        <row r="547">
          <cell r="B547" t="str">
            <v>---------------</v>
          </cell>
          <cell r="D547" t="e">
            <v>#REF!</v>
          </cell>
        </row>
        <row r="548">
          <cell r="B548" t="str">
            <v>CURRENT DEPOSITS</v>
          </cell>
          <cell r="D548" t="e">
            <v>#REF!</v>
          </cell>
        </row>
        <row r="549">
          <cell r="B549" t="str">
            <v>CALL DEPOSITS</v>
          </cell>
          <cell r="D549" t="e">
            <v>#REF!</v>
          </cell>
        </row>
        <row r="550">
          <cell r="B550" t="str">
            <v>FOREIGN CURRENCY CURRENT DEPOSITS</v>
          </cell>
          <cell r="D550" t="e">
            <v>#REF!</v>
          </cell>
        </row>
        <row r="551">
          <cell r="B551" t="str">
            <v xml:space="preserve"> </v>
          </cell>
          <cell r="D551" t="e">
            <v>#REF!</v>
          </cell>
        </row>
        <row r="552">
          <cell r="B552" t="str">
            <v>MARGIN ON L.G.</v>
          </cell>
          <cell r="D552" t="e">
            <v>#REF!</v>
          </cell>
        </row>
        <row r="553">
          <cell r="B553" t="str">
            <v>MARGIN ON L.C.</v>
          </cell>
          <cell r="D553" t="e">
            <v>#REF!</v>
          </cell>
        </row>
        <row r="554">
          <cell r="B554" t="str">
            <v>SUNDRY CREDITOR</v>
          </cell>
          <cell r="D554" t="e">
            <v>#REF!</v>
          </cell>
        </row>
        <row r="555">
          <cell r="B555" t="str">
            <v>OTHERS</v>
          </cell>
          <cell r="D555" t="e">
            <v>#REF!</v>
          </cell>
        </row>
        <row r="556">
          <cell r="D556" t="e">
            <v>#REF!</v>
          </cell>
        </row>
        <row r="557">
          <cell r="B557" t="str">
            <v>DEPOSITS FROM BANKS-CURRENT</v>
          </cell>
          <cell r="D557" t="e">
            <v>#REF!</v>
          </cell>
        </row>
        <row r="558">
          <cell r="B558" t="str">
            <v>DEPOSITS FROM BANKS-CALL</v>
          </cell>
          <cell r="D558" t="e">
            <v>#REF!</v>
          </cell>
        </row>
        <row r="559">
          <cell r="B559" t="str">
            <v>DEPOSITS FROM BANKS-TIME</v>
          </cell>
          <cell r="D559" t="e">
            <v>#REF!</v>
          </cell>
        </row>
        <row r="560">
          <cell r="D560" t="e">
            <v>#REF!</v>
          </cell>
        </row>
        <row r="561">
          <cell r="B561" t="str">
            <v>DEPOSITS FROM BRANCHES-CURRENT</v>
          </cell>
          <cell r="D561" t="e">
            <v>#REF!</v>
          </cell>
        </row>
        <row r="562">
          <cell r="B562" t="str">
            <v>DEPOSITS FROM BRANCHES-CALL</v>
          </cell>
          <cell r="D562" t="e">
            <v>#REF!</v>
          </cell>
        </row>
        <row r="563">
          <cell r="B563" t="str">
            <v>DEPOSITS FROM BRANCHES-FIXED</v>
          </cell>
          <cell r="D563" t="e">
            <v>#REF!</v>
          </cell>
        </row>
        <row r="564">
          <cell r="B564" t="str">
            <v>HEAD OFFICE DEPOSITS</v>
          </cell>
          <cell r="D564" t="e">
            <v>#REF!</v>
          </cell>
        </row>
        <row r="565">
          <cell r="D565">
            <v>0</v>
          </cell>
        </row>
        <row r="566">
          <cell r="B566" t="str">
            <v>SAVING BANK DEPOSITS</v>
          </cell>
          <cell r="D566" t="e">
            <v>#REF!</v>
          </cell>
        </row>
        <row r="567">
          <cell r="B567" t="str">
            <v>FOREIGN CURRENCY S.B.DEPOSITS</v>
          </cell>
          <cell r="D567" t="e">
            <v>#REF!</v>
          </cell>
        </row>
        <row r="568">
          <cell r="D568" t="e">
            <v>#REF!</v>
          </cell>
        </row>
        <row r="569">
          <cell r="B569" t="str">
            <v>FIXED DEPOSITS</v>
          </cell>
          <cell r="D569" t="e">
            <v>#REF!</v>
          </cell>
        </row>
        <row r="570">
          <cell r="B570" t="str">
            <v>SHORT TERM DEPOSITS</v>
          </cell>
          <cell r="D570" t="e">
            <v>#REF!</v>
          </cell>
        </row>
        <row r="571">
          <cell r="B571" t="str">
            <v>FOREIGN CURRENCY FIXED DEPOSITS</v>
          </cell>
          <cell r="D571" t="e">
            <v>#REF!</v>
          </cell>
        </row>
        <row r="572">
          <cell r="B572" t="str">
            <v>F.CURRENCY SHORT TERM DEP.</v>
          </cell>
          <cell r="D572" t="e">
            <v>#REF!</v>
          </cell>
        </row>
        <row r="573">
          <cell r="D573" t="e">
            <v>#REF!</v>
          </cell>
        </row>
        <row r="574">
          <cell r="B574" t="str">
            <v>PAY ORDERS ISSUED</v>
          </cell>
          <cell r="D574" t="e">
            <v>#REF!</v>
          </cell>
        </row>
        <row r="575">
          <cell r="B575" t="str">
            <v>PAY SLIPS ISSUED</v>
          </cell>
          <cell r="D575" t="e">
            <v>#REF!</v>
          </cell>
        </row>
        <row r="576">
          <cell r="B576" t="str">
            <v>DEMAND DRAFTS PAYABLE</v>
          </cell>
          <cell r="D576" t="e">
            <v>#REF!</v>
          </cell>
        </row>
        <row r="577">
          <cell r="B577" t="str">
            <v>TELEGRAPHIC TRANSFERS</v>
          </cell>
          <cell r="D577" t="e">
            <v>#REF!</v>
          </cell>
        </row>
        <row r="578">
          <cell r="B578" t="str">
            <v>MAIL TRANSFER</v>
          </cell>
          <cell r="D578" t="e">
            <v>#REF!</v>
          </cell>
        </row>
        <row r="579">
          <cell r="B579" t="str">
            <v>FOREIGN MAIL TRANSFERS</v>
          </cell>
          <cell r="D579" t="e">
            <v>#REF!</v>
          </cell>
        </row>
        <row r="580">
          <cell r="B580" t="str">
            <v>B/P - HEAD OFFICE</v>
          </cell>
          <cell r="D580" t="e">
            <v>#REF!</v>
          </cell>
        </row>
        <row r="581">
          <cell r="B581" t="str">
            <v>ADJUSTING ACCOUNT CREDIT</v>
          </cell>
          <cell r="D581" t="e">
            <v>#REF!</v>
          </cell>
        </row>
        <row r="582">
          <cell r="D582" t="e">
            <v>#REF!</v>
          </cell>
        </row>
        <row r="583">
          <cell r="B583" t="str">
            <v>BORROWINGS FROM BANKS</v>
          </cell>
          <cell r="D583" t="e">
            <v>#REF!</v>
          </cell>
        </row>
        <row r="584">
          <cell r="B584" t="str">
            <v>BORROWINGS FROM BRANCHES</v>
          </cell>
          <cell r="D584" t="e">
            <v>#REF!</v>
          </cell>
        </row>
        <row r="585">
          <cell r="D585" t="e">
            <v>#REF!</v>
          </cell>
        </row>
        <row r="586">
          <cell r="B586" t="str">
            <v>OTHER LIABILITIES</v>
          </cell>
          <cell r="D586" t="e">
            <v>#REF!</v>
          </cell>
        </row>
        <row r="587">
          <cell r="B587" t="str">
            <v>-----------------</v>
          </cell>
          <cell r="D587" t="e">
            <v>#REF!</v>
          </cell>
        </row>
        <row r="588">
          <cell r="B588" t="str">
            <v>INTEREST ON CLASSIFIED ADVANCES</v>
          </cell>
          <cell r="D588" t="e">
            <v>#REF!</v>
          </cell>
        </row>
        <row r="589">
          <cell r="B589" t="str">
            <v>PROVISION FOR TAX</v>
          </cell>
          <cell r="D589" t="e">
            <v>#REF!</v>
          </cell>
        </row>
        <row r="590">
          <cell r="B590" t="str">
            <v>ACCMULATED DEPRECIATION ON F/F</v>
          </cell>
          <cell r="D590" t="e">
            <v>#REF!</v>
          </cell>
        </row>
        <row r="591">
          <cell r="B591" t="str">
            <v>OTHERS</v>
          </cell>
          <cell r="D591" t="e">
            <v>#REF!</v>
          </cell>
        </row>
        <row r="592">
          <cell r="B592" t="str">
            <v>CONTRA CASH ATM</v>
          </cell>
          <cell r="D592" t="e">
            <v>#REF!</v>
          </cell>
        </row>
        <row r="593">
          <cell r="B593" t="str">
            <v>PROV.FOR DIMUNATION VAL.</v>
          </cell>
          <cell r="D593" t="e">
            <v>#REF!</v>
          </cell>
        </row>
        <row r="594">
          <cell r="D594">
            <v>0</v>
          </cell>
        </row>
        <row r="595">
          <cell r="B595" t="str">
            <v>BALANCE OF LOCAL/OTHER BANKS</v>
          </cell>
          <cell r="D595" t="e">
            <v>#REF!</v>
          </cell>
        </row>
        <row r="596">
          <cell r="B596" t="str">
            <v>BALANCE OF FOREIGN BANKS</v>
          </cell>
          <cell r="D596" t="e">
            <v>#REF!</v>
          </cell>
        </row>
        <row r="597">
          <cell r="D597" t="e">
            <v>#REF!</v>
          </cell>
        </row>
        <row r="598">
          <cell r="B598" t="str">
            <v>BALANCE OF LOCAL UBL BRS.</v>
          </cell>
          <cell r="D598" t="e">
            <v>#REF!</v>
          </cell>
        </row>
        <row r="599">
          <cell r="B599" t="str">
            <v>BALANCE OF FOREIGN UBL BRS.</v>
          </cell>
          <cell r="D599" t="e">
            <v>#REF!</v>
          </cell>
        </row>
        <row r="600">
          <cell r="D600" t="e">
            <v>#REF!</v>
          </cell>
        </row>
        <row r="601">
          <cell r="B601" t="str">
            <v xml:space="preserve">C O N T R A </v>
          </cell>
          <cell r="D601" t="e">
            <v>#REF!</v>
          </cell>
        </row>
        <row r="602">
          <cell r="B602" t="str">
            <v>-----------</v>
          </cell>
          <cell r="D602" t="e">
            <v>#REF!</v>
          </cell>
        </row>
        <row r="603">
          <cell r="B603" t="str">
            <v>BILLS FOR COLLECTION</v>
          </cell>
          <cell r="D603" t="e">
            <v>#REF!</v>
          </cell>
        </row>
        <row r="604">
          <cell r="B604" t="str">
            <v>FOREIGN BILLS FOR COLLECTION</v>
          </cell>
          <cell r="D604" t="e">
            <v>#REF!</v>
          </cell>
        </row>
        <row r="605">
          <cell r="B605" t="str">
            <v>BANKER'S LIABILITY L.G.</v>
          </cell>
          <cell r="D605" t="e">
            <v>#REF!</v>
          </cell>
        </row>
        <row r="606">
          <cell r="B606" t="str">
            <v>BANKER'S LIABILITY L.C.</v>
          </cell>
          <cell r="D606" t="e">
            <v>#REF!</v>
          </cell>
        </row>
        <row r="607">
          <cell r="B607" t="str">
            <v>BANKER'S LIABILITY L.C.(GOVT.)</v>
          </cell>
          <cell r="D607" t="e">
            <v>#REF!</v>
          </cell>
        </row>
        <row r="608">
          <cell r="B608" t="str">
            <v>BANKER'S LIABILITY S.G.</v>
          </cell>
          <cell r="D608" t="e">
            <v>#REF!</v>
          </cell>
        </row>
        <row r="609">
          <cell r="D609" t="e">
            <v>#REF!</v>
          </cell>
        </row>
        <row r="610">
          <cell r="B610" t="str">
            <v>MAIN OFFICE ACCOUNT</v>
          </cell>
          <cell r="D610" t="e">
            <v>#REF!</v>
          </cell>
        </row>
        <row r="611">
          <cell r="D611" t="e">
            <v>#REF!</v>
          </cell>
        </row>
        <row r="612">
          <cell r="B612" t="str">
            <v>INCOME ACCOUNT</v>
          </cell>
          <cell r="D612" t="e">
            <v>#REF!</v>
          </cell>
        </row>
        <row r="613">
          <cell r="B613" t="str">
            <v>EXPENDITURE A/C. (CREDIT)</v>
          </cell>
          <cell r="D613" t="e">
            <v>#REF!</v>
          </cell>
        </row>
        <row r="614">
          <cell r="D614">
            <v>0</v>
          </cell>
        </row>
        <row r="615">
          <cell r="B615" t="str">
            <v>-</v>
          </cell>
          <cell r="D615" t="str">
            <v>-</v>
          </cell>
        </row>
        <row r="616">
          <cell r="B616" t="str">
            <v>TOTAL LIABILITIES</v>
          </cell>
          <cell r="D616" t="e">
            <v>#REF!</v>
          </cell>
        </row>
        <row r="617">
          <cell r="B617" t="str">
            <v>-</v>
          </cell>
          <cell r="D617" t="str">
            <v>-</v>
          </cell>
        </row>
        <row r="618">
          <cell r="B618" t="str">
            <v>LIABILITIES</v>
          </cell>
          <cell r="D618" t="e">
            <v>#REF!</v>
          </cell>
        </row>
        <row r="619">
          <cell r="B619" t="str">
            <v>-</v>
          </cell>
          <cell r="D619" t="str">
            <v>-</v>
          </cell>
        </row>
        <row r="620">
          <cell r="B620" t="str">
            <v>DIFFERENCE</v>
          </cell>
          <cell r="D620" t="e">
            <v>#REF!</v>
          </cell>
        </row>
        <row r="621">
          <cell r="B621" t="str">
            <v>-</v>
          </cell>
          <cell r="D621" t="str">
            <v>-</v>
          </cell>
        </row>
        <row r="622">
          <cell r="B622" t="str">
            <v>GROSS DEPOSITS</v>
          </cell>
          <cell r="D622" t="e">
            <v>#REF!</v>
          </cell>
        </row>
        <row r="623">
          <cell r="B623" t="str">
            <v>-</v>
          </cell>
          <cell r="D623" t="str">
            <v>-</v>
          </cell>
        </row>
        <row r="624">
          <cell r="B624" t="str">
            <v>INTER BRANCH DEPOSITS</v>
          </cell>
          <cell r="D624" t="e">
            <v>#REF!</v>
          </cell>
        </row>
        <row r="625">
          <cell r="B625" t="str">
            <v>NET DEPOSITS</v>
          </cell>
          <cell r="D625"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MAT-0303"/>
      <sheetName val="INDEX"/>
      <sheetName val="MAT-MANUAL"/>
      <sheetName val="DOMESTIC-AL"/>
      <sheetName val="BSDOMOVS"/>
      <sheetName val="Balance Sheet"/>
      <sheetName val="BSCOMBINED "/>
      <sheetName val="Note 1-7-A"/>
      <sheetName val="Note16-20-A"/>
      <sheetName val="Balance Sheet-A"/>
      <sheetName val="Profit&amp;Loss-Rev"/>
      <sheetName val="Profit&amp;Loss-Rev-A"/>
      <sheetName val="Cash flow-A"/>
      <sheetName val="Changes in equity-A"/>
      <sheetName val="Note 1-7"/>
      <sheetName val="Sheet1-A"/>
      <sheetName val="Note 8-11"/>
      <sheetName val="Note 8-11-A"/>
      <sheetName val="Note 12-15"/>
      <sheetName val="Note 12-15-A"/>
      <sheetName val="Note16-20"/>
      <sheetName val="Note16-20 (2)"/>
      <sheetName val="Note 21 - 23"/>
      <sheetName val="Note 10-10.1"/>
      <sheetName val="Note 10.2-10.7"/>
      <sheetName val="Note 11 - 12.1"/>
      <sheetName val="Note 16.2-18"/>
      <sheetName val="Note 22-23"/>
      <sheetName val="Note 28.1-30"/>
      <sheetName val="Note 37-38"/>
      <sheetName val="Note 24-A"/>
      <sheetName val="Note 24"/>
      <sheetName val="Note 25"/>
      <sheetName val="Note 25-A"/>
      <sheetName val="Note 26 "/>
      <sheetName val="Note 26-A"/>
      <sheetName val="Note 27"/>
      <sheetName val="Note 28"/>
      <sheetName val="Note 28-A"/>
      <sheetName val="Note 29-30"/>
      <sheetName val="Contingencies-A"/>
      <sheetName val="Note 42.2-44"/>
      <sheetName val="Sheet2"/>
      <sheetName val="last qrt2001"/>
      <sheetName val="BS-OVS"/>
      <sheetName val="Adj-Note"/>
      <sheetName val="Balance_Sheet"/>
      <sheetName val="BSCOMBINED_"/>
      <sheetName val="Note_1-7-A"/>
      <sheetName val="Balance_Sheet-A"/>
      <sheetName val="Cash_flow-A"/>
      <sheetName val="Changes_in_equity-A"/>
      <sheetName val="Note_1-7"/>
      <sheetName val="Note_8-11"/>
      <sheetName val="Note_8-11-A"/>
      <sheetName val="Note_12-15"/>
      <sheetName val="Note_12-15-A"/>
      <sheetName val="Note16-20_(2)"/>
      <sheetName val="Note_21_-_23"/>
      <sheetName val="Note_10-10_1"/>
      <sheetName val="Note_10_2-10_7"/>
      <sheetName val="Note_11_-_12_1"/>
      <sheetName val="Note_16_2-18"/>
      <sheetName val="Note_22-23"/>
      <sheetName val="Note_28_1-30"/>
      <sheetName val="Note_37-38"/>
      <sheetName val="Note_24-A"/>
      <sheetName val="Note_24"/>
      <sheetName val="Note_25"/>
      <sheetName val="Note_25-A"/>
      <sheetName val="Note_26_"/>
      <sheetName val="Note_26-A"/>
      <sheetName val="Note_27"/>
      <sheetName val="Note_28"/>
      <sheetName val="Note_28-A"/>
      <sheetName val="Note_29-30"/>
      <sheetName val="Note_42_2-44"/>
      <sheetName val="Balance_Sheet1"/>
      <sheetName val="BSCOMBINED_1"/>
      <sheetName val="Note_1-7-A1"/>
      <sheetName val="Balance_Sheet-A1"/>
      <sheetName val="Cash_flow-A1"/>
      <sheetName val="Changes_in_equity-A1"/>
      <sheetName val="Note_1-71"/>
      <sheetName val="Note_8-111"/>
      <sheetName val="Note_8-11-A1"/>
      <sheetName val="Note_12-151"/>
      <sheetName val="Note_12-15-A1"/>
      <sheetName val="Note16-20_(2)1"/>
      <sheetName val="Note_21_-_231"/>
      <sheetName val="Note_10-10_11"/>
      <sheetName val="Note_10_2-10_71"/>
      <sheetName val="Note_11_-_12_11"/>
      <sheetName val="Note_16_2-181"/>
      <sheetName val="Note_22-231"/>
      <sheetName val="Note_28_1-301"/>
      <sheetName val="Note_37-381"/>
      <sheetName val="Note_24-A1"/>
      <sheetName val="Note_241"/>
      <sheetName val="Note_251"/>
      <sheetName val="Note_25-A1"/>
      <sheetName val="Note_26_1"/>
      <sheetName val="Note_26-A1"/>
      <sheetName val="Note_271"/>
      <sheetName val="Note_281"/>
      <sheetName val="Note_28-A1"/>
      <sheetName val="Note_29-301"/>
      <sheetName val="Note_42_2-441"/>
      <sheetName val="December 06"/>
      <sheetName val="November 06"/>
      <sheetName val="Code"/>
      <sheetName val="PKRV"/>
      <sheetName val="FEb"/>
      <sheetName val="Lookups"/>
      <sheetName val="Implied Rate"/>
      <sheetName val="Data-922"/>
      <sheetName val="Sheet4"/>
      <sheetName val="FX"/>
      <sheetName val="Parameters"/>
      <sheetName val="BAHRAIN"/>
      <sheetName val="DD110"/>
      <sheetName val="O.Profit(aferalloc)"/>
      <sheetName val="Ranges"/>
      <sheetName val="A-C CODE &amp; NAME"/>
      <sheetName val="Macro1"/>
      <sheetName val="DISTRIBUTION"/>
      <sheetName val="SUMMARY"/>
      <sheetName val="A"/>
      <sheetName val="Adj"/>
      <sheetName val="El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M"/>
      <sheetName val="fixd assts dspsl Note16.1"/>
      <sheetName val="consolidatednew"/>
      <sheetName val="consolidated"/>
      <sheetName val="topsheet"/>
      <sheetName val="stats-add"/>
      <sheetName val="stats-del"/>
      <sheetName val="depglobal"/>
      <sheetName val="depglobalMM"/>
      <sheetName val="depglobalMM (2)"/>
      <sheetName val="EffectiveRate"/>
      <sheetName val="vouchingvehicles"/>
      <sheetName val="vouchingcomp"/>
      <sheetName val="vouchingoffeqp"/>
      <sheetName val="vouchingfurniture"/>
      <sheetName val="vouchingdel (4)"/>
      <sheetName val="vouchingdel (3)"/>
      <sheetName val="vouchingdel (5)"/>
      <sheetName val="INCOME 2004"/>
      <sheetName val="PURCHASES2004"/>
      <sheetName val="Trading summary - March 06"/>
      <sheetName val="ورقة2"/>
      <sheetName val="Wstat 96"/>
      <sheetName val="2000_ Projects Summary"/>
      <sheetName val="fixd_assts_dspsl_Note16_1"/>
      <sheetName val="depglobalMM_(2)"/>
      <sheetName val="vouchingdel_(4)"/>
      <sheetName val="vouchingdel_(3)"/>
      <sheetName val="vouchingdel_(5)"/>
      <sheetName val="INCOME_2004"/>
      <sheetName val="Trading_summary_-_March_06"/>
      <sheetName val="Wstat_96"/>
      <sheetName val="2000__Projects_Summary"/>
      <sheetName val="3 cash flow working"/>
      <sheetName val="Links"/>
      <sheetName val="CURRENT 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pinex (2)"/>
      <sheetName val="Assets (2)"/>
      <sheetName val="Balance Sheet"/>
      <sheetName val="p&amp;l"/>
      <sheetName val="CashFlow"/>
      <sheetName val="Statement of Ch"/>
      <sheetName val="Notes1-5"/>
      <sheetName val="Note6-8.2"/>
      <sheetName val="Note9-9.6"/>
      <sheetName val="Note 9.7-9.8"/>
      <sheetName val="Notes10-10.4.2"/>
      <sheetName val="10.5-11.3"/>
      <sheetName val="Note 12"/>
      <sheetName val="Note12.3-15.1"/>
      <sheetName val="Note16-21.1"/>
      <sheetName val="Note22-22.7"/>
      <sheetName val="pinex"/>
      <sheetName val="Notes25-26.1"/>
      <sheetName val="Notes26.2-32"/>
      <sheetName val="Notes33-34"/>
      <sheetName val="Notes39-40"/>
      <sheetName val="Notes41-42.1"/>
      <sheetName val="Notes41-42.1 (2)"/>
      <sheetName val="Notes42.2-44"/>
      <sheetName val="Note 45"/>
      <sheetName val="Annexure"/>
      <sheetName val="affair"/>
      <sheetName val="inc-exp"/>
      <sheetName val="Currency-expo"/>
      <sheetName val="YieldAd"/>
      <sheetName val="YieldAd-net"/>
      <sheetName val="MaturLiabili"/>
      <sheetName val="MaturiAssets"/>
      <sheetName val="YielDeposit"/>
      <sheetName val="Sheet1"/>
      <sheetName val="Sheet2"/>
      <sheetName val="Sheet3"/>
      <sheetName val="Notes(New)39-40"/>
      <sheetName val="Sheet6"/>
      <sheetName val="Deferred (2)"/>
      <sheetName val="Taxrelief"/>
      <sheetName val="OLD"/>
      <sheetName val="Assets"/>
      <sheetName val="Sheet4"/>
      <sheetName val="Defeered Work"/>
      <sheetName val="Liabiliteis"/>
      <sheetName val="Sheet2 (2)"/>
      <sheetName val="Sheet3 (2)"/>
      <sheetName val="Chart1"/>
      <sheetName val="Sheet1 (2)"/>
      <sheetName val="Lease"/>
      <sheetName val="Total Adjustments"/>
      <sheetName val="PremiumMaturity"/>
      <sheetName val="NEWAD"/>
      <sheetName val="Notes1_5"/>
      <sheetName val="Assignmentform"/>
      <sheetName val="Liquidity"/>
      <sheetName val="PNSC"/>
      <sheetName val="CFR-5"/>
      <sheetName val="Links"/>
      <sheetName val="Rate Input"/>
      <sheetName val="Profit Worksheet"/>
      <sheetName val="SHF-1026-EXP"/>
      <sheetName val="SITE-1001-P&amp;L"/>
      <sheetName val="CLM-1012-P&amp;L"/>
      <sheetName val="SHF-1026-P&amp;L"/>
      <sheetName val="KRG-1002-P&amp;L"/>
      <sheetName val="MAIN-1003-P&amp;L"/>
      <sheetName val="KSE-1010-P&amp;L"/>
      <sheetName val="JODIA-1011-P&amp;L"/>
      <sheetName val="JODIA-1011-EXP"/>
      <sheetName val="CLM-1012-EXP"/>
      <sheetName val="SITE-1001-EXP"/>
      <sheetName val="KRG-1002-EXP"/>
      <sheetName val="MAIN-1003-EXP"/>
      <sheetName val="nt²"/>
      <sheetName val="nt__2"/>
      <sheetName val="nt__3"/>
      <sheetName val="nt__4"/>
      <sheetName val="A"/>
      <sheetName val="CliftonMain-1003-P&amp;L"/>
      <sheetName val="CliftonMain-1003-EXP"/>
      <sheetName val="SALARY"/>
      <sheetName val="Parameters"/>
      <sheetName val="broker sheet-2"/>
      <sheetName val="pinex_(2)"/>
      <sheetName val="Assets_(2)"/>
      <sheetName val="Balance_Sheet"/>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Notes41-42_1"/>
      <sheetName val="Notes41-42_1_(2)"/>
      <sheetName val="Notes42_2-44"/>
      <sheetName val="Note_45"/>
      <sheetName val="Deferred_(2)"/>
      <sheetName val="Defeered_Work"/>
      <sheetName val="Sheet2_(2)"/>
      <sheetName val="Sheet3_(2)"/>
      <sheetName val="Sheet1_(2)"/>
      <sheetName val="Total_Adjustments"/>
      <sheetName val="Rate_Input"/>
      <sheetName val="Profit_Worksheet"/>
      <sheetName val="acct"/>
      <sheetName val="pinex_(2)1"/>
      <sheetName val="Assets_(2)1"/>
      <sheetName val="Balance_Sheet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Notes41-42_11"/>
      <sheetName val="Notes41-42_1_(2)1"/>
      <sheetName val="Notes42_2-441"/>
      <sheetName val="Note_451"/>
      <sheetName val="Deferred_(2)1"/>
      <sheetName val="Defeered_Work1"/>
      <sheetName val="Sheet2_(2)1"/>
      <sheetName val="Sheet3_(2)1"/>
      <sheetName val="Sheet1_(2)1"/>
      <sheetName val="Total_Adjustments1"/>
      <sheetName val="Rate_Input1"/>
      <sheetName val="Profit_Worksheet1"/>
      <sheetName val="SOURCE"/>
      <sheetName val="Note1_11"/>
      <sheetName val="PDF1"/>
      <sheetName val="2000_ Projects Summary"/>
      <sheetName val="Notes _2_"/>
      <sheetName val="PL_Million_"/>
      <sheetName val="Fin_Histo_PL"/>
      <sheetName val="Deposit"/>
      <sheetName val="Non-Statistical Sampling"/>
      <sheetName val="REV VAR INC"/>
      <sheetName val="Sheet5"/>
      <sheetName val="Augbkp98"/>
      <sheetName val="Statement of Claims"/>
      <sheetName val="Revenue-Fire-Marine-Motor"/>
      <sheetName val="Graphs 1"/>
      <sheetName val="Macro1"/>
      <sheetName val="Summary"/>
      <sheetName val="Grouping"/>
      <sheetName val="pinex_(2)2"/>
      <sheetName val="Assets_(2)2"/>
      <sheetName val="Balance_Sheet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Notes41-42_12"/>
      <sheetName val="Notes41-42_1_(2)2"/>
      <sheetName val="Notes42_2-442"/>
      <sheetName val="Note_452"/>
      <sheetName val="Deferred_(2)2"/>
      <sheetName val="Defeered_Work2"/>
      <sheetName val="Sheet2_(2)2"/>
      <sheetName val="Sheet3_(2)2"/>
      <sheetName val="Sheet1_(2)2"/>
      <sheetName val="Total_Adjustments2"/>
      <sheetName val="Rate_Input2"/>
      <sheetName val="Profit_Worksheet2"/>
      <sheetName val="broker_sheet-2"/>
      <sheetName val="Notes__2_"/>
      <sheetName val="2000__Projects_Summary"/>
      <sheetName val="Non-Statistical_Sampling"/>
      <sheetName val="REV_VAR_INC"/>
      <sheetName val="Statement_of_Claims"/>
      <sheetName val="Report .1"/>
      <sheetName val="Final Accounts 2001As per Audit"/>
      <sheetName val="Net"/>
      <sheetName val="Profiles"/>
      <sheetName val="Currency"/>
      <sheetName val="DropDown"/>
      <sheetName val="Segment new 1"/>
      <sheetName val="Drop down"/>
      <sheetName val="16-Avg Sales Price"/>
      <sheetName val="stdd costBPCS"/>
      <sheetName val="ៀFinal Accou"/>
      <sheetName val="ḜFinal Accou"/>
      <sheetName val="⒐Final Accou"/>
      <sheetName val="nt__5"/>
      <sheetName val="nt__6"/>
      <sheetName val="nt__7"/>
      <sheetName val="nt__8"/>
      <sheetName val="nt__9"/>
      <sheetName val="DATABASE"/>
      <sheetName val="A-C CODE &amp; NAME"/>
      <sheetName val="Code"/>
      <sheetName val="Abu Dhabi"/>
      <sheetName val="B-S(p)"/>
      <sheetName val="BS-OVS"/>
      <sheetName val="BSDOMOVS"/>
      <sheetName val="PPC-ORD DTL"/>
      <sheetName val="会社別"/>
      <sheetName val="Lead"/>
      <sheetName val="Note Line"/>
      <sheetName val="SETUP"/>
      <sheetName val="pinex_(2)3"/>
      <sheetName val="Assets_(2)3"/>
      <sheetName val="Balance_Sheet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Notes41-42_13"/>
      <sheetName val="Notes41-42_1_(2)3"/>
      <sheetName val="Notes42_2-443"/>
      <sheetName val="Note_453"/>
      <sheetName val="Deferred_(2)3"/>
      <sheetName val="Defeered_Work3"/>
      <sheetName val="Sheet2_(2)3"/>
      <sheetName val="Sheet3_(2)3"/>
      <sheetName val="Sheet1_(2)3"/>
      <sheetName val="Total_Adjustments3"/>
      <sheetName val="Rate_Input3"/>
      <sheetName val="Profit_Worksheet3"/>
      <sheetName val="broker_sheet-21"/>
      <sheetName val="Notes__2_1"/>
      <sheetName val="2000__Projects_Summary1"/>
      <sheetName val="Non-Statistical_Sampling1"/>
      <sheetName val="REV_VAR_INC1"/>
      <sheetName val="Statement_of_Claims1"/>
      <sheetName val="Graphs_1"/>
      <sheetName val="Final_Accounts_2001As_per_Audit"/>
      <sheetName val="Report__1"/>
      <sheetName val="Segment_new_1"/>
      <sheetName val="Drop_down"/>
      <sheetName val="16-Avg_Sales_Price"/>
      <sheetName val="stdd_costBPCS"/>
      <sheetName val="P &amp; L"/>
      <sheetName val="Finance Cost Top Sheet"/>
      <sheetName val="Payroll Costs"/>
      <sheetName val="Neat 9"/>
      <sheetName val="New Employ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abilities-New"/>
      <sheetName val="Liabiliteis"/>
      <sheetName val="AssetsNew"/>
      <sheetName val="Assets"/>
      <sheetName val="Notes7-8 (2)"/>
      <sheetName val="Note 9.7-9.8 (2)"/>
      <sheetName val="Investment"/>
      <sheetName val="Sheet2"/>
      <sheetName val="SBP-Staggering"/>
      <sheetName val="summary"/>
      <sheetName val="Balancesheet"/>
      <sheetName val="P&amp;L"/>
      <sheetName val="CashFlow"/>
      <sheetName val="Stat-Equity"/>
      <sheetName val="Other Assets Notes"/>
      <sheetName val="Notes1-5"/>
      <sheetName val="Notes 1-6 (2)"/>
      <sheetName val="Investment (2)"/>
      <sheetName val="Notes1-2"/>
      <sheetName val="Notes 1-6"/>
      <sheetName val="Notes7-8"/>
      <sheetName val="Notes 9-10"/>
      <sheetName val="Notes10.1"/>
      <sheetName val="Sheet5"/>
      <sheetName val="notes 5-6000"/>
      <sheetName val="BS"/>
      <sheetName val="A"/>
      <sheetName val="Liquidity"/>
      <sheetName val="Input_Operating"/>
      <sheetName val="Code"/>
      <sheetName val="A-C CODE &amp; NAME"/>
      <sheetName val="PDF1"/>
      <sheetName val="Notes1_5"/>
      <sheetName val="CFR-5"/>
      <sheetName val="Links"/>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Notes7-8_(2)"/>
      <sheetName val="Note_9_7-9_8_(2)"/>
      <sheetName val="Other_Assets_Notes"/>
      <sheetName val="Notes_1-6_(2)"/>
      <sheetName val="Investment_(2)"/>
      <sheetName val="Notes_1-6"/>
      <sheetName val="Notes_9-10"/>
      <sheetName val="Notes10_1"/>
      <sheetName val="notes_5-6000"/>
      <sheetName val="A-C_CODE_&amp;_NAME"/>
      <sheetName val="Notes _2_"/>
      <sheetName val="PL_Million_"/>
      <sheetName val="Fin_Histo_PL"/>
      <sheetName val="Non-Statistical Sampling"/>
      <sheetName val="General"/>
      <sheetName val="P&amp;L Commentary"/>
      <sheetName val="Consolidated"/>
      <sheetName val="PLC"/>
      <sheetName val="TABLES"/>
      <sheetName val="Notes7-8_(2)1"/>
      <sheetName val="Note_9_7-9_8_(2)1"/>
      <sheetName val="Other_Assets_Notes1"/>
      <sheetName val="Notes_1-6_(2)1"/>
      <sheetName val="Investment_(2)1"/>
      <sheetName val="Notes_1-61"/>
      <sheetName val="Notes_9-101"/>
      <sheetName val="Notes10_11"/>
      <sheetName val="notes_5-60001"/>
      <sheetName val="A-C_CODE_&amp;_NAME1"/>
      <sheetName val="Notes__2_"/>
      <sheetName val="Non-Statistical_Sampling"/>
      <sheetName val="Rates"/>
      <sheetName val="NST ( Cap Gain)"/>
      <sheetName val="BSDOMOVS"/>
      <sheetName val="Notes7-8_(2)3"/>
      <sheetName val="Note_9_7-9_8_(2)3"/>
      <sheetName val="Other_Assets_Notes3"/>
      <sheetName val="Notes_1-6_(2)3"/>
      <sheetName val="Investment_(2)3"/>
      <sheetName val="Notes_1-63"/>
      <sheetName val="Notes_9-103"/>
      <sheetName val="Notes10_13"/>
      <sheetName val="notes_5-60003"/>
      <sheetName val="A-C_CODE_&amp;_NAME3"/>
      <sheetName val="Notes7-8_(2)2"/>
      <sheetName val="Note_9_7-9_8_(2)2"/>
      <sheetName val="Other_Assets_Notes2"/>
      <sheetName val="Notes_1-6_(2)2"/>
      <sheetName val="Investment_(2)2"/>
      <sheetName val="Notes_1-62"/>
      <sheetName val="Notes_9-102"/>
      <sheetName val="Notes10_12"/>
      <sheetName val="notes_5-60002"/>
      <sheetName val="A-C_CODE_&amp;_NAME2"/>
      <sheetName val="Lead Schedule"/>
      <sheetName val="Notes 7 - 23"/>
      <sheetName val="E"/>
      <sheetName val="Notes__2_1"/>
      <sheetName val="P&amp;L_Commentary"/>
      <sheetName val="Non-Statistical_Sampling1"/>
      <sheetName val="UK"/>
      <sheetName val="New Employee"/>
      <sheetName val="Sheet3"/>
      <sheetName val="Stat. Changes Equity"/>
      <sheetName val="Institutions List"/>
      <sheetName val="SOURCE"/>
      <sheetName val="NED09-10 SW"/>
      <sheetName val="Lead"/>
      <sheetName val="Support"/>
      <sheetName val="revenue-fire-marine-motor"/>
      <sheetName val="navlun_cetveli"/>
      <sheetName val="INIT"/>
      <sheetName val="Notes7-8_(2)4"/>
      <sheetName val="Note_9_7-9_8_(2)4"/>
      <sheetName val="Other_Assets_Notes4"/>
      <sheetName val="Notes_1-6_(2)4"/>
      <sheetName val="Investment_(2)4"/>
      <sheetName val="Notes_1-64"/>
      <sheetName val="Notes_9-104"/>
      <sheetName val="Notes10_14"/>
      <sheetName val="notes_5-60004"/>
      <sheetName val="A-C_CODE_&amp;_NAME4"/>
      <sheetName val="NST_(_Cap_Gain)"/>
      <sheetName val="Lead_Schedule"/>
      <sheetName val="RiskSim Summary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7">
          <cell r="AX7">
            <v>1346063.09</v>
          </cell>
        </row>
        <row r="8">
          <cell r="AX8">
            <v>-1270.28</v>
          </cell>
        </row>
        <row r="9">
          <cell r="AX9">
            <v>18843861.66</v>
          </cell>
        </row>
        <row r="10">
          <cell r="AX10">
            <v>51230813.909999996</v>
          </cell>
        </row>
        <row r="11">
          <cell r="AX11">
            <v>2751832.22</v>
          </cell>
        </row>
        <row r="12">
          <cell r="AX12">
            <v>-186068.71</v>
          </cell>
        </row>
        <row r="13">
          <cell r="AX13">
            <v>2850010.03</v>
          </cell>
        </row>
        <row r="14">
          <cell r="AX14">
            <v>0</v>
          </cell>
        </row>
        <row r="15">
          <cell r="AX15">
            <v>-25061.99</v>
          </cell>
        </row>
        <row r="16">
          <cell r="AX16">
            <v>76810179.930000007</v>
          </cell>
        </row>
        <row r="17">
          <cell r="AX17">
            <v>1702084.59</v>
          </cell>
        </row>
        <row r="18">
          <cell r="AX18">
            <v>1162777.6599999999</v>
          </cell>
        </row>
        <row r="19">
          <cell r="AX19">
            <v>79675042.180000007</v>
          </cell>
        </row>
        <row r="20">
          <cell r="AX20">
            <v>-1145960.1499999999</v>
          </cell>
        </row>
        <row r="21">
          <cell r="AX21">
            <v>581217.23</v>
          </cell>
        </row>
        <row r="22">
          <cell r="AX22">
            <v>76175</v>
          </cell>
        </row>
        <row r="23">
          <cell r="AX23">
            <v>5839615</v>
          </cell>
        </row>
        <row r="24">
          <cell r="AX24">
            <v>100869011</v>
          </cell>
        </row>
        <row r="25">
          <cell r="AX25">
            <v>106220058.08</v>
          </cell>
        </row>
        <row r="26">
          <cell r="AX26">
            <v>0</v>
          </cell>
        </row>
        <row r="27">
          <cell r="AX27">
            <v>13188041</v>
          </cell>
        </row>
        <row r="28">
          <cell r="AX28">
            <v>391476</v>
          </cell>
        </row>
        <row r="29">
          <cell r="AX29">
            <v>283891</v>
          </cell>
        </row>
        <row r="30">
          <cell r="AX30">
            <v>360280</v>
          </cell>
        </row>
        <row r="31">
          <cell r="AX31">
            <v>2691316</v>
          </cell>
        </row>
        <row r="32">
          <cell r="AX32">
            <v>385700</v>
          </cell>
        </row>
        <row r="33">
          <cell r="AX33">
            <v>3300444</v>
          </cell>
        </row>
        <row r="34">
          <cell r="AX34">
            <v>0</v>
          </cell>
        </row>
        <row r="35">
          <cell r="AX35">
            <v>0</v>
          </cell>
        </row>
        <row r="36">
          <cell r="AX36">
            <v>0</v>
          </cell>
        </row>
        <row r="37">
          <cell r="AX37">
            <v>20601148</v>
          </cell>
        </row>
        <row r="38">
          <cell r="AX38">
            <v>0</v>
          </cell>
        </row>
        <row r="39">
          <cell r="AX39">
            <v>365044.5</v>
          </cell>
        </row>
        <row r="40">
          <cell r="AX40">
            <v>0</v>
          </cell>
        </row>
        <row r="41">
          <cell r="AX41">
            <v>1022753</v>
          </cell>
        </row>
        <row r="42">
          <cell r="AX42">
            <v>40514</v>
          </cell>
        </row>
        <row r="43">
          <cell r="AX43">
            <v>650</v>
          </cell>
        </row>
        <row r="44">
          <cell r="AX44">
            <v>40500</v>
          </cell>
        </row>
        <row r="45">
          <cell r="AX45">
            <v>0</v>
          </cell>
        </row>
        <row r="46">
          <cell r="AX46">
            <v>0</v>
          </cell>
        </row>
        <row r="47">
          <cell r="AX47">
            <v>3342</v>
          </cell>
        </row>
        <row r="48">
          <cell r="AX48">
            <v>15490</v>
          </cell>
        </row>
        <row r="49">
          <cell r="AX49">
            <v>77016</v>
          </cell>
        </row>
        <row r="50">
          <cell r="AX50">
            <v>664789</v>
          </cell>
        </row>
        <row r="51">
          <cell r="AX51">
            <v>64600</v>
          </cell>
        </row>
        <row r="52">
          <cell r="AX52">
            <v>0</v>
          </cell>
        </row>
        <row r="53">
          <cell r="AX53">
            <v>2294698.5</v>
          </cell>
        </row>
        <row r="54">
          <cell r="AX54">
            <v>0</v>
          </cell>
        </row>
        <row r="55">
          <cell r="AX55">
            <v>3801469</v>
          </cell>
        </row>
        <row r="56">
          <cell r="AX56">
            <v>1134855</v>
          </cell>
        </row>
        <row r="57">
          <cell r="AX57">
            <v>324127</v>
          </cell>
        </row>
        <row r="58">
          <cell r="AX58">
            <v>332579</v>
          </cell>
        </row>
        <row r="59">
          <cell r="AX59">
            <v>17817</v>
          </cell>
        </row>
        <row r="60">
          <cell r="AX60">
            <v>7950</v>
          </cell>
        </row>
        <row r="61">
          <cell r="AX61">
            <v>339900</v>
          </cell>
        </row>
        <row r="62">
          <cell r="AX62">
            <v>5958697</v>
          </cell>
        </row>
        <row r="70">
          <cell r="AX70">
            <v>1298551</v>
          </cell>
        </row>
        <row r="71">
          <cell r="AX71">
            <v>161339</v>
          </cell>
        </row>
        <row r="72">
          <cell r="AX72">
            <v>155390</v>
          </cell>
        </row>
        <row r="73">
          <cell r="AX73">
            <v>412665.9</v>
          </cell>
        </row>
        <row r="74">
          <cell r="AX74">
            <v>2027945.9</v>
          </cell>
        </row>
        <row r="76">
          <cell r="AX76">
            <v>143130.54999999999</v>
          </cell>
        </row>
        <row r="77">
          <cell r="AX77">
            <v>730109</v>
          </cell>
        </row>
        <row r="78">
          <cell r="AX78">
            <v>151700</v>
          </cell>
        </row>
        <row r="79">
          <cell r="AX79">
            <v>1024939.55</v>
          </cell>
        </row>
        <row r="80">
          <cell r="AX80">
            <v>0</v>
          </cell>
        </row>
        <row r="81">
          <cell r="AX81">
            <v>127801</v>
          </cell>
        </row>
        <row r="82">
          <cell r="AX82">
            <v>239418.7</v>
          </cell>
        </row>
        <row r="83">
          <cell r="AX83">
            <v>400152</v>
          </cell>
        </row>
        <row r="84">
          <cell r="AX84">
            <v>80422</v>
          </cell>
        </row>
        <row r="85">
          <cell r="AX85">
            <v>545736</v>
          </cell>
        </row>
        <row r="86">
          <cell r="AX86">
            <v>0</v>
          </cell>
        </row>
        <row r="87">
          <cell r="AX87">
            <v>231877</v>
          </cell>
        </row>
        <row r="88">
          <cell r="AX88">
            <v>739465.6</v>
          </cell>
        </row>
        <row r="89">
          <cell r="AX89">
            <v>45042</v>
          </cell>
        </row>
        <row r="90">
          <cell r="AX90">
            <v>396160.5</v>
          </cell>
        </row>
        <row r="91">
          <cell r="AX91">
            <v>0</v>
          </cell>
        </row>
        <row r="92">
          <cell r="AX92">
            <v>24055.68</v>
          </cell>
        </row>
        <row r="93">
          <cell r="AX93">
            <v>574252</v>
          </cell>
        </row>
        <row r="94">
          <cell r="AX94">
            <v>82254</v>
          </cell>
        </row>
        <row r="95">
          <cell r="AX95">
            <v>1359009.16</v>
          </cell>
        </row>
        <row r="96">
          <cell r="AX96">
            <v>439224.89</v>
          </cell>
        </row>
        <row r="97">
          <cell r="AX97">
            <v>292318</v>
          </cell>
        </row>
        <row r="98">
          <cell r="AX98">
            <v>193011</v>
          </cell>
        </row>
        <row r="99">
          <cell r="AX99">
            <v>624960.82999999996</v>
          </cell>
        </row>
        <row r="100">
          <cell r="AX100">
            <v>349107.07</v>
          </cell>
        </row>
        <row r="101">
          <cell r="AX101">
            <v>876848</v>
          </cell>
        </row>
        <row r="102">
          <cell r="AX102">
            <v>80101</v>
          </cell>
        </row>
        <row r="103">
          <cell r="AX103">
            <v>1336880.3999999999</v>
          </cell>
        </row>
        <row r="104">
          <cell r="AX104">
            <v>2855</v>
          </cell>
        </row>
        <row r="105">
          <cell r="AX105">
            <v>1087532.02</v>
          </cell>
        </row>
        <row r="106">
          <cell r="AX106">
            <v>1036246</v>
          </cell>
        </row>
        <row r="107">
          <cell r="AX107">
            <v>213797</v>
          </cell>
        </row>
        <row r="108">
          <cell r="AX108">
            <v>158249.31</v>
          </cell>
        </row>
        <row r="109">
          <cell r="AX109">
            <v>11536776.16</v>
          </cell>
        </row>
        <row r="110">
          <cell r="AX110">
            <v>0</v>
          </cell>
        </row>
        <row r="111">
          <cell r="AX111">
            <v>0</v>
          </cell>
        </row>
        <row r="112">
          <cell r="AX112">
            <v>0</v>
          </cell>
        </row>
        <row r="113">
          <cell r="AX113">
            <v>8790</v>
          </cell>
        </row>
        <row r="114">
          <cell r="AX114">
            <v>0</v>
          </cell>
        </row>
        <row r="115">
          <cell r="AX115">
            <v>0</v>
          </cell>
        </row>
        <row r="116">
          <cell r="AX116">
            <v>8790</v>
          </cell>
        </row>
        <row r="117">
          <cell r="AX117">
            <v>0</v>
          </cell>
        </row>
        <row r="118">
          <cell r="AX118">
            <v>1556627</v>
          </cell>
        </row>
        <row r="119">
          <cell r="AX119">
            <v>1273854</v>
          </cell>
        </row>
        <row r="120">
          <cell r="AX120">
            <v>1804489</v>
          </cell>
        </row>
        <row r="121">
          <cell r="AX121">
            <v>1158120</v>
          </cell>
        </row>
        <row r="122">
          <cell r="AX122">
            <v>0</v>
          </cell>
        </row>
        <row r="123">
          <cell r="AX123">
            <v>0</v>
          </cell>
        </row>
        <row r="124">
          <cell r="AX124">
            <v>0</v>
          </cell>
        </row>
        <row r="125">
          <cell r="AX125">
            <v>5793090</v>
          </cell>
        </row>
        <row r="126">
          <cell r="AX126">
            <v>235141185.37</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T-BILL"/>
      <sheetName val="PIB"/>
      <sheetName val="Movement"/>
      <sheetName val="SalePurchase"/>
      <sheetName val="Capital Gain"/>
      <sheetName val="FIB"/>
      <sheetName val="UMMF UNITS"/>
      <sheetName val="CALL MONEY"/>
      <sheetName val="price"/>
      <sheetName val="Sheet1"/>
      <sheetName val="List"/>
      <sheetName val="Implied Rate"/>
      <sheetName val="Sheet4"/>
      <sheetName val="PARTWISE BREAKUP"/>
      <sheetName val="BS-OVS"/>
      <sheetName val="OUTSTANDING FX-SWAP"/>
      <sheetName val="A-C CODE &amp; NAME"/>
      <sheetName val="Sheet2"/>
      <sheetName val="Data-904"/>
      <sheetName val="Lookups"/>
      <sheetName val="Sheet3"/>
      <sheetName val="I-B"/>
      <sheetName val="I-BR"/>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COMP INC"/>
      <sheetName val="CFS"/>
      <sheetName val="SOMPF"/>
      <sheetName val="SIC"/>
      <sheetName val="SIP"/>
      <sheetName val="AFS"/>
      <sheetName val="DT HFT"/>
      <sheetName val="GIS"/>
      <sheetName val="DT AFS"/>
      <sheetName val="PIBs"/>
      <sheetName val="T-Bills (DT)"/>
      <sheetName val="MM TBills "/>
      <sheetName val="T-Bills (MM)"/>
      <sheetName val="Form 8"/>
      <sheetName val="Form 9"/>
      <sheetName val="Form 10"/>
      <sheetName val="1-2.2"/>
      <sheetName val="1-12"/>
      <sheetName val="13-16"/>
      <sheetName val="17-17.1.2"/>
      <sheetName val="17.1.2"/>
      <sheetName val="17.1.3-17.2"/>
      <sheetName val="17.3"/>
      <sheetName val="17.4 (2014)"/>
      <sheetName val="17.4 (2013)"/>
      <sheetName val="18.4 (2012)"/>
      <sheetName val="18.5-23"/>
      <sheetName val="Complainces - Od and Td"/>
      <sheetName val="tb-2014"/>
      <sheetName val="Lead"/>
      <sheetName val="WWF"/>
      <sheetName val="Tax Provision"/>
      <sheetName val="Links"/>
      <sheetName val="Tickmarks"/>
      <sheetName val="NAV match"/>
      <sheetName val="tb-2015"/>
    </sheetNames>
    <sheetDataSet>
      <sheetData sheetId="0">
        <row r="13">
          <cell r="K13">
            <v>44824742</v>
          </cell>
        </row>
      </sheetData>
      <sheetData sheetId="1">
        <row r="28">
          <cell r="E28">
            <v>19636495</v>
          </cell>
        </row>
      </sheetData>
      <sheetData sheetId="2" refreshError="1"/>
      <sheetData sheetId="3" refreshError="1"/>
      <sheetData sheetId="4" refreshError="1"/>
      <sheetData sheetId="5">
        <row r="15">
          <cell r="D15">
            <v>79262747</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
          <cell r="F2" t="str">
            <v>Preliminary</v>
          </cell>
        </row>
      </sheetData>
      <sheetData sheetId="32" refreshError="1"/>
      <sheetData sheetId="33" refreshError="1"/>
      <sheetData sheetId="34">
        <row r="1">
          <cell r="F1" t="str">
            <v>Preliminary</v>
          </cell>
        </row>
      </sheetData>
      <sheetData sheetId="35" refreshError="1"/>
      <sheetData sheetId="36" refreshError="1"/>
      <sheetData sheetId="3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June09"/>
      <sheetName val="Verification Purchases"/>
      <sheetName val="Verification of Sales"/>
      <sheetName val="Dividend"/>
      <sheetName val="Tickmarks"/>
      <sheetName val="Movement"/>
      <sheetName val="MOvement Sched."/>
    </sheetNames>
    <sheetDataSet>
      <sheetData sheetId="0" refreshError="1"/>
      <sheetData sheetId="1" refreshError="1"/>
      <sheetData sheetId="2">
        <row r="3">
          <cell r="E3">
            <v>966404653</v>
          </cell>
        </row>
      </sheetData>
      <sheetData sheetId="3" refreshError="1"/>
      <sheetData sheetId="4" refreshError="1"/>
      <sheetData sheetId="5" refreshError="1"/>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structions"/>
      <sheetName val="Input-Qtrly"/>
      <sheetName val="Input-YTD and Expected"/>
      <sheetName val="Flux-Current Qtr."/>
      <sheetName val="Flux-YTD"/>
      <sheetName val="Ratios-Current Qtr."/>
      <sheetName val="Ratios-YTD"/>
      <sheetName val="Common Size-Current Qtr."/>
      <sheetName val="Common Size-YTD"/>
      <sheetName val="Module1"/>
      <sheetName val="WORKERS"/>
      <sheetName val="TBPRICE"/>
    </sheetNames>
    <sheetDataSet>
      <sheetData sheetId="0" refreshError="1"/>
      <sheetData sheetId="1" refreshError="1"/>
      <sheetData sheetId="2">
        <row r="8">
          <cell r="E8" t="str">
            <v>Practice US C Corporation</v>
          </cell>
        </row>
        <row r="27">
          <cell r="F2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Balance-Sheet"/>
      <sheetName val="P&amp;L-P&amp;LApp."/>
      <sheetName val="Revenue-Fire-Marine-Motor"/>
      <sheetName val="Cash Flow"/>
      <sheetName val="Equity"/>
      <sheetName val="Notes 1to7"/>
      <sheetName val="Note 8-10"/>
      <sheetName val="Note 11&amp;11.1"/>
      <sheetName val="Notes 12-15"/>
      <sheetName val="Note 16"/>
      <sheetName val="Note 17-19"/>
      <sheetName val="Classified Summary of Assets"/>
      <sheetName val="Revenue_Fire_Marine_Motor"/>
      <sheetName val="P&amp;L-P&amp;LApp_"/>
      <sheetName val="Cash_Flow"/>
      <sheetName val="Notes_1to7"/>
      <sheetName val="Note_8-10"/>
      <sheetName val="Note_11&amp;11_1"/>
      <sheetName val="Notes_12-15"/>
      <sheetName val="Note_16"/>
      <sheetName val="Note_17-19"/>
      <sheetName val="Classified_Summary_of_Assets"/>
      <sheetName val="Investments"/>
      <sheetName val="acct"/>
      <sheetName val="Lead"/>
      <sheetName val="Links"/>
      <sheetName val="IGI-Insurance(InvestmentNot)"/>
      <sheetName val="A"/>
      <sheetName val="NORMAL"/>
      <sheetName val="Credit Risk _CR2_"/>
      <sheetName val="AT&amp;T"/>
      <sheetName val="AT&amp;T Canada"/>
      <sheetName val="Bell Nexxia"/>
      <sheetName val="Global Crossing revised"/>
      <sheetName val="Sprint"/>
      <sheetName val="P&amp;L-P&amp;LApp_1"/>
      <sheetName val="Cash_Flow1"/>
      <sheetName val="Notes_1to71"/>
      <sheetName val="Note_8-101"/>
      <sheetName val="Note_11&amp;11_11"/>
      <sheetName val="Notes_12-151"/>
      <sheetName val="Note_161"/>
      <sheetName val="Note_17-191"/>
      <sheetName val="Classified_Summary_of_Assets1"/>
      <sheetName val="Credit_Risk__CR2_"/>
      <sheetName val="Accts"/>
      <sheetName val="ATTACH1B"/>
      <sheetName val="ATTACH1C"/>
      <sheetName val="note"/>
      <sheetName val="18"/>
      <sheetName val="Aircraft  Fuel"/>
      <sheetName val="Overview"/>
      <sheetName val="Design"/>
      <sheetName val="TOE 2"/>
      <sheetName val="BSDOMOVS"/>
      <sheetName val="Inputs"/>
      <sheetName val="BS"/>
      <sheetName val="PL"/>
      <sheetName val="RiskSim Summary 1"/>
      <sheetName val="SON"/>
      <sheetName val="DEC-05"/>
      <sheetName val="QTY"/>
      <sheetName val="ANA1"/>
      <sheetName val="CALL-L"/>
      <sheetName val="REV-SH "/>
      <sheetName val="Sheet4"/>
      <sheetName val="Op lease adj"/>
      <sheetName val="B.S AND P &amp; L"/>
      <sheetName val="others"/>
      <sheetName val="td"/>
      <sheetName val="cd "/>
      <sheetName val="adp_or"/>
      <sheetName val="c_b"/>
      <sheetName val="rc"/>
      <sheetName val="f_f"/>
      <sheetName val="tax"/>
      <sheetName val="Drop Down"/>
      <sheetName val="08"/>
      <sheetName val="program ve ödeme tablosu "/>
      <sheetName val="DEC-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SOCI"/>
      <sheetName val="UHF"/>
      <sheetName val="CFS"/>
      <sheetName val="Notes (1st page)"/>
      <sheetName val="Notes (remaining)"/>
      <sheetName val="6.1-6.2"/>
      <sheetName val="6.1.2"/>
      <sheetName val="6.1.3"/>
      <sheetName val="attendance"/>
      <sheetName val="Inv. Committee members"/>
      <sheetName val="I-R"/>
      <sheetName val="TB 2020"/>
      <sheetName val="Sheet2"/>
      <sheetName val="Sheet1"/>
      <sheetName val="16-16.1"/>
      <sheetName val="17.1.2-17.2"/>
      <sheetName val="17.3-18"/>
      <sheetName val="19"/>
      <sheetName val="20-23"/>
      <sheetName val="15-25.1.2"/>
      <sheetName val="Notes 22.2"/>
    </sheetNames>
    <sheetDataSet>
      <sheetData sheetId="0">
        <row r="44">
          <cell r="A44" t="str">
            <v xml:space="preserve">                                                       For MCB-Arif Habib Savings and Investments Limited</v>
          </cell>
        </row>
        <row r="45">
          <cell r="A45" t="str">
            <v xml:space="preserve">                                                                               (Management Company)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0997"/>
      <sheetName val="region wise recovery"/>
      <sheetName val="region wise stuckup"/>
      <sheetName val="RC_0997"/>
      <sheetName val="Sheet2"/>
      <sheetName val="Sheet4"/>
      <sheetName val="BSDOMOVS"/>
      <sheetName val="region_wise_recovery"/>
      <sheetName val="region_wise_stuckup"/>
      <sheetName val="region_wise_recovery1"/>
      <sheetName val="region_wise_stuckup1"/>
      <sheetName val="region_wise_recovery3"/>
      <sheetName val="region_wise_stuckup3"/>
      <sheetName val="region_wise_recovery2"/>
      <sheetName val="region_wise_stuckup2"/>
      <sheetName val="PIB-IPS"/>
      <sheetName val="QTY"/>
      <sheetName val="APP-SOR"/>
      <sheetName val="ANA1"/>
      <sheetName val="CALL-L"/>
      <sheetName val="REV-SH "/>
      <sheetName val="region_wise_recovery4"/>
      <sheetName val="region_wise_stuckup4"/>
      <sheetName val="Actualization_Details"/>
      <sheetName val="EMOF Portfolio"/>
      <sheetName val="LS-UAE"/>
      <sheetName val="region_wise_recovery5"/>
      <sheetName val="region_wise_stuckup5"/>
      <sheetName val="REV-SH_"/>
      <sheetName val="balance sheet"/>
      <sheetName val="balance_sheet"/>
      <sheetName val="DATA"/>
      <sheetName val="GROUPING"/>
      <sheetName val="SCHEDULES"/>
      <sheetName val="TGL"/>
      <sheetName val="lp"/>
      <sheetName val="Currency"/>
      <sheetName val="settings"/>
      <sheetName val="last qrt2001"/>
      <sheetName val="REV-SH_1"/>
    </sheetNames>
    <sheetDataSet>
      <sheetData sheetId="0" refreshError="1">
        <row r="132">
          <cell r="C132" t="str">
            <v>TOTAL RECOVERY OF STUCK-UP ADVANCES REPORT</v>
          </cell>
          <cell r="D132">
            <v>0</v>
          </cell>
          <cell r="E132">
            <v>0</v>
          </cell>
          <cell r="F132">
            <v>0</v>
          </cell>
          <cell r="G132">
            <v>0</v>
          </cell>
          <cell r="H132">
            <v>0</v>
          </cell>
          <cell r="I132">
            <v>0</v>
          </cell>
          <cell r="J132">
            <v>0</v>
          </cell>
          <cell r="K132">
            <v>0</v>
          </cell>
          <cell r="L132">
            <v>0</v>
          </cell>
          <cell r="M132">
            <v>0</v>
          </cell>
          <cell r="N132">
            <v>0</v>
          </cell>
          <cell r="O132" t="str">
            <v>TOTAL</v>
          </cell>
        </row>
        <row r="133">
          <cell r="C133" t="str">
            <v>ON ACHIEVEMENT OF CASH RECOVERY TARGET FOR WEEK ENDED  31.12.98</v>
          </cell>
        </row>
        <row r="135">
          <cell r="B135">
            <v>0</v>
          </cell>
          <cell r="C135">
            <v>0</v>
          </cell>
          <cell r="D135">
            <v>0</v>
          </cell>
          <cell r="E135">
            <v>0</v>
          </cell>
          <cell r="F135">
            <v>0</v>
          </cell>
          <cell r="G135">
            <v>0</v>
          </cell>
          <cell r="H135">
            <v>0</v>
          </cell>
          <cell r="I135">
            <v>0</v>
          </cell>
          <cell r="J135" t="str">
            <v>ACHIEVEMENT OF TARGET ON WEEKLY BASIS</v>
          </cell>
        </row>
        <row r="136">
          <cell r="C136" t="str">
            <v>TOTAL</v>
          </cell>
          <cell r="D136" t="str">
            <v xml:space="preserve">  Total Stuck-up</v>
          </cell>
          <cell r="E136" t="str">
            <v>%   OF</v>
          </cell>
          <cell r="F136" t="str">
            <v xml:space="preserve">Cumulative </v>
          </cell>
          <cell r="G136" t="str">
            <v>CASH</v>
          </cell>
          <cell r="H136" t="str">
            <v>CASH</v>
          </cell>
          <cell r="I136" t="str">
            <v>CASH</v>
          </cell>
          <cell r="J136" t="str">
            <v>(SATURDAY POSITION) AS ON</v>
          </cell>
          <cell r="K136">
            <v>0</v>
          </cell>
          <cell r="L136">
            <v>0</v>
          </cell>
          <cell r="M136">
            <v>0</v>
          </cell>
          <cell r="N136">
            <v>0</v>
          </cell>
          <cell r="O136" t="str">
            <v>CASH</v>
          </cell>
          <cell r="P136" t="str">
            <v>CASH</v>
          </cell>
          <cell r="Q136" t="str">
            <v>CASH</v>
          </cell>
        </row>
        <row r="137">
          <cell r="B137" t="str">
            <v>NAME OF REGION</v>
          </cell>
          <cell r="C137" t="str">
            <v>ADVANCES</v>
          </cell>
          <cell r="D137" t="str">
            <v xml:space="preserve"> Advances </v>
          </cell>
          <cell r="E137" t="str">
            <v xml:space="preserve">Stuck-up To </v>
          </cell>
          <cell r="F137" t="str">
            <v xml:space="preserve">Position Of </v>
          </cell>
          <cell r="G137" t="str">
            <v xml:space="preserve"> Recovery</v>
          </cell>
          <cell r="H137" t="str">
            <v xml:space="preserve"> Recovery</v>
          </cell>
          <cell r="I137" t="str">
            <v xml:space="preserve"> Recovery</v>
          </cell>
          <cell r="J137">
            <v>0</v>
          </cell>
          <cell r="K137">
            <v>0</v>
          </cell>
          <cell r="L137">
            <v>0</v>
          </cell>
          <cell r="M137">
            <v>0</v>
          </cell>
          <cell r="N137">
            <v>0</v>
          </cell>
          <cell r="O137" t="str">
            <v>RECOVERY</v>
          </cell>
          <cell r="P137" t="str">
            <v>RECOVERY</v>
          </cell>
          <cell r="Q137" t="str">
            <v>RECOVERY</v>
          </cell>
        </row>
        <row r="138">
          <cell r="C138" t="str">
            <v>AS ON</v>
          </cell>
          <cell r="D138" t="str">
            <v>AS ON</v>
          </cell>
          <cell r="E138" t="str">
            <v xml:space="preserve"> Advances</v>
          </cell>
          <cell r="F138" t="str">
            <v>Declassification</v>
          </cell>
          <cell r="G138" t="str">
            <v>Target for</v>
          </cell>
          <cell r="H138" t="str">
            <v>JANUARY</v>
          </cell>
          <cell r="I138" t="str">
            <v>OCT.-98</v>
          </cell>
          <cell r="J138" t="str">
            <v>01.12.98</v>
          </cell>
          <cell r="K138" t="str">
            <v>06.12.98</v>
          </cell>
          <cell r="L138" t="str">
            <v>13.12.98</v>
          </cell>
          <cell r="M138" t="str">
            <v>20.12.98</v>
          </cell>
          <cell r="N138" t="str">
            <v>27.12.98</v>
          </cell>
          <cell r="O138" t="str">
            <v>01.12.98</v>
          </cell>
          <cell r="P138" t="str">
            <v>01.OCT.98</v>
          </cell>
          <cell r="Q138" t="str">
            <v>01.JAN.98</v>
          </cell>
        </row>
        <row r="139">
          <cell r="C139" t="str">
            <v xml:space="preserve"> REPORTING </v>
          </cell>
          <cell r="D139" t="str">
            <v xml:space="preserve"> REPORTING </v>
          </cell>
          <cell r="E139">
            <v>0</v>
          </cell>
          <cell r="F139" t="str">
            <v>01.01.98    TO</v>
          </cell>
          <cell r="G139" t="str">
            <v xml:space="preserve">Oct.-98  To    </v>
          </cell>
          <cell r="H139" t="str">
            <v>TO</v>
          </cell>
          <cell r="I139" t="str">
            <v>TO</v>
          </cell>
          <cell r="J139" t="str">
            <v>T o</v>
          </cell>
          <cell r="K139" t="str">
            <v>To</v>
          </cell>
          <cell r="L139" t="str">
            <v>To</v>
          </cell>
          <cell r="M139" t="str">
            <v>To</v>
          </cell>
          <cell r="N139" t="str">
            <v>To</v>
          </cell>
          <cell r="O139" t="str">
            <v>T o</v>
          </cell>
          <cell r="P139" t="str">
            <v>T o</v>
          </cell>
          <cell r="Q139" t="str">
            <v>T o</v>
          </cell>
        </row>
        <row r="140">
          <cell r="C140" t="str">
            <v>DATE</v>
          </cell>
          <cell r="D140" t="str">
            <v>DATE</v>
          </cell>
          <cell r="E140">
            <v>0</v>
          </cell>
          <cell r="F140" t="str">
            <v>31.12.98</v>
          </cell>
          <cell r="G140" t="str">
            <v>Dec.-98</v>
          </cell>
          <cell r="H140" t="str">
            <v>SEPT.98</v>
          </cell>
          <cell r="I140" t="str">
            <v>NOV.-98</v>
          </cell>
          <cell r="J140" t="str">
            <v>05.12.98</v>
          </cell>
          <cell r="K140" t="str">
            <v>12.12.98</v>
          </cell>
          <cell r="L140" t="str">
            <v>19.12.98</v>
          </cell>
          <cell r="M140" t="str">
            <v>26.12.98</v>
          </cell>
          <cell r="N140" t="str">
            <v>31.12.98</v>
          </cell>
          <cell r="O140" t="str">
            <v>31.12.98</v>
          </cell>
          <cell r="P140" t="str">
            <v>31.12.98</v>
          </cell>
          <cell r="Q140" t="str">
            <v>31.12.98</v>
          </cell>
        </row>
        <row r="142">
          <cell r="B142" t="str">
            <v xml:space="preserve"> Karachi</v>
          </cell>
          <cell r="C142">
            <v>19030.330999999998</v>
          </cell>
          <cell r="D142">
            <v>10018.798000000001</v>
          </cell>
          <cell r="E142">
            <v>0.52646472623098362</v>
          </cell>
          <cell r="F142">
            <v>385.839</v>
          </cell>
          <cell r="G142">
            <v>569.85320000000002</v>
          </cell>
          <cell r="H142">
            <v>539.92100000000005</v>
          </cell>
          <cell r="I142">
            <v>129.30300000000003</v>
          </cell>
          <cell r="J142">
            <v>6.6639999999999997</v>
          </cell>
          <cell r="K142">
            <v>24.8</v>
          </cell>
          <cell r="L142">
            <v>11.884</v>
          </cell>
          <cell r="M142">
            <v>20.273000000000003</v>
          </cell>
          <cell r="N142">
            <v>29.86</v>
          </cell>
          <cell r="O142">
            <v>93.480999999999995</v>
          </cell>
          <cell r="P142">
            <v>222.78400000000002</v>
          </cell>
          <cell r="Q142">
            <v>762.70500000000004</v>
          </cell>
        </row>
        <row r="144">
          <cell r="B144" t="str">
            <v xml:space="preserve"> Hyderabad</v>
          </cell>
          <cell r="C144">
            <v>2677.5169999999998</v>
          </cell>
          <cell r="D144">
            <v>1619.21</v>
          </cell>
          <cell r="E144">
            <v>0.60474312581395384</v>
          </cell>
          <cell r="F144">
            <v>236.73500000000001</v>
          </cell>
          <cell r="G144">
            <v>116.99520000000001</v>
          </cell>
          <cell r="H144">
            <v>177.74199999999999</v>
          </cell>
          <cell r="I144">
            <v>19.052</v>
          </cell>
          <cell r="J144">
            <v>2.004</v>
          </cell>
          <cell r="K144">
            <v>0.51300000000000001</v>
          </cell>
          <cell r="L144">
            <v>1.4930000000000001</v>
          </cell>
          <cell r="M144">
            <v>1.516</v>
          </cell>
          <cell r="N144">
            <v>7.0620000000000003</v>
          </cell>
          <cell r="O144">
            <v>12.588000000000001</v>
          </cell>
          <cell r="P144">
            <v>31.64</v>
          </cell>
          <cell r="Q144">
            <v>209.38200000000001</v>
          </cell>
        </row>
        <row r="146">
          <cell r="B146" t="str">
            <v xml:space="preserve"> Lahore</v>
          </cell>
          <cell r="C146">
            <v>10704.288999999999</v>
          </cell>
          <cell r="D146">
            <v>5760.77</v>
          </cell>
          <cell r="E146">
            <v>0.53817399735750793</v>
          </cell>
          <cell r="F146">
            <v>632.63800000000003</v>
          </cell>
          <cell r="G146">
            <v>458.03014999999994</v>
          </cell>
          <cell r="H146">
            <v>525.65499999999997</v>
          </cell>
          <cell r="I146">
            <v>112.08399999999999</v>
          </cell>
          <cell r="J146">
            <v>13.411000000000001</v>
          </cell>
          <cell r="K146">
            <v>6.9849999999999994</v>
          </cell>
          <cell r="L146">
            <v>10.581</v>
          </cell>
          <cell r="M146">
            <v>14.123000000000001</v>
          </cell>
          <cell r="N146">
            <v>24.815999999999999</v>
          </cell>
          <cell r="O146">
            <v>69.915999999999997</v>
          </cell>
          <cell r="P146">
            <v>182</v>
          </cell>
          <cell r="Q146">
            <v>707.65499999999997</v>
          </cell>
        </row>
        <row r="148">
          <cell r="B148" t="str">
            <v xml:space="preserve"> Multan</v>
          </cell>
          <cell r="C148">
            <v>2590.3609999999999</v>
          </cell>
          <cell r="D148">
            <v>1324.5950000000003</v>
          </cell>
          <cell r="E148">
            <v>0.51135536707045859</v>
          </cell>
          <cell r="F148">
            <v>177.19399999999999</v>
          </cell>
          <cell r="G148">
            <v>79.707549999999998</v>
          </cell>
          <cell r="H148">
            <v>151.52799999999999</v>
          </cell>
          <cell r="I148">
            <v>11.145</v>
          </cell>
          <cell r="J148">
            <v>0.51600000000000001</v>
          </cell>
          <cell r="K148">
            <v>0.66700000000000004</v>
          </cell>
          <cell r="L148">
            <v>1.1880000000000002</v>
          </cell>
          <cell r="M148">
            <v>1.8420000000000001</v>
          </cell>
          <cell r="N148">
            <v>3.3860000000000001</v>
          </cell>
          <cell r="O148">
            <v>7.5990000000000011</v>
          </cell>
          <cell r="P148">
            <v>18.744</v>
          </cell>
          <cell r="Q148">
            <v>170.27199999999999</v>
          </cell>
        </row>
        <row r="150">
          <cell r="B150" t="str">
            <v xml:space="preserve"> Faisalabad</v>
          </cell>
          <cell r="C150">
            <v>4085.4570000000003</v>
          </cell>
          <cell r="D150">
            <v>1335.7510000000002</v>
          </cell>
          <cell r="E150">
            <v>0.32695265180859817</v>
          </cell>
          <cell r="F150">
            <v>99.587000000000003</v>
          </cell>
          <cell r="G150">
            <v>54.026899999999998</v>
          </cell>
          <cell r="H150">
            <v>98.626000000000005</v>
          </cell>
          <cell r="I150">
            <v>6.8479999999999999</v>
          </cell>
          <cell r="J150">
            <v>9.8000000000000004E-2</v>
          </cell>
          <cell r="K150">
            <v>0.33899999999999997</v>
          </cell>
          <cell r="L150">
            <v>0.60299999999999998</v>
          </cell>
          <cell r="M150">
            <v>5.2530000000000001</v>
          </cell>
          <cell r="N150">
            <v>4.2119999999999997</v>
          </cell>
          <cell r="O150">
            <v>10.504999999999999</v>
          </cell>
          <cell r="P150">
            <v>17.352999999999998</v>
          </cell>
          <cell r="Q150">
            <v>115.979</v>
          </cell>
        </row>
        <row r="152">
          <cell r="B152" t="str">
            <v xml:space="preserve"> Islamabad</v>
          </cell>
          <cell r="C152">
            <v>2790.8959999999997</v>
          </cell>
          <cell r="D152">
            <v>305.00099999999998</v>
          </cell>
          <cell r="E152">
            <v>0.10928425853202699</v>
          </cell>
          <cell r="F152">
            <v>440.57600000000002</v>
          </cell>
          <cell r="G152">
            <v>32.041800000000002</v>
          </cell>
          <cell r="H152">
            <v>32.709000000000003</v>
          </cell>
          <cell r="I152">
            <v>304.93000000000006</v>
          </cell>
          <cell r="J152">
            <v>1.7000000000000001E-2</v>
          </cell>
          <cell r="K152">
            <v>0.41700000000000004</v>
          </cell>
          <cell r="L152">
            <v>3.7999999999999999E-2</v>
          </cell>
          <cell r="M152">
            <v>0.77500000000000002</v>
          </cell>
          <cell r="N152">
            <v>0.13200000000000001</v>
          </cell>
          <cell r="O152">
            <v>1.379</v>
          </cell>
          <cell r="P152">
            <v>306.30900000000008</v>
          </cell>
          <cell r="Q152">
            <v>339.01800000000009</v>
          </cell>
        </row>
        <row r="154">
          <cell r="B154" t="str">
            <v xml:space="preserve"> Peshawar</v>
          </cell>
          <cell r="C154">
            <v>1755.5030000000002</v>
          </cell>
          <cell r="D154">
            <v>976.72699999999998</v>
          </cell>
          <cell r="E154">
            <v>0.55638013720284152</v>
          </cell>
          <cell r="F154">
            <v>215.054</v>
          </cell>
          <cell r="G154">
            <v>58.060949999999998</v>
          </cell>
          <cell r="H154">
            <v>108.11200000000001</v>
          </cell>
          <cell r="I154">
            <v>15.343999999999999</v>
          </cell>
          <cell r="J154">
            <v>3.8489999999999998</v>
          </cell>
          <cell r="K154">
            <v>2.9080000000000004</v>
          </cell>
          <cell r="L154">
            <v>0.45</v>
          </cell>
          <cell r="M154">
            <v>4.5999999999999988</v>
          </cell>
          <cell r="N154">
            <v>3.718</v>
          </cell>
          <cell r="O154">
            <v>15.524999999999999</v>
          </cell>
          <cell r="P154">
            <v>30.869</v>
          </cell>
          <cell r="Q154">
            <v>138.98099999999999</v>
          </cell>
        </row>
        <row r="156">
          <cell r="B156" t="str">
            <v xml:space="preserve"> Quetta</v>
          </cell>
          <cell r="C156">
            <v>797.76599999999996</v>
          </cell>
          <cell r="D156">
            <v>662.81599999999992</v>
          </cell>
          <cell r="E156">
            <v>0.83084012103799854</v>
          </cell>
          <cell r="F156">
            <v>34.139000000000003</v>
          </cell>
          <cell r="G156">
            <v>35.650749999999995</v>
          </cell>
          <cell r="H156">
            <v>32.642000000000003</v>
          </cell>
          <cell r="I156">
            <v>2.3149999999999999</v>
          </cell>
          <cell r="J156">
            <v>2.4E-2</v>
          </cell>
          <cell r="K156">
            <v>5.8999999999999997E-2</v>
          </cell>
          <cell r="L156">
            <v>0.72799999999999998</v>
          </cell>
          <cell r="M156">
            <v>0.22000000000000003</v>
          </cell>
          <cell r="N156">
            <v>0.85199999999999998</v>
          </cell>
          <cell r="O156">
            <v>1.883</v>
          </cell>
          <cell r="P156">
            <v>4.1980000000000004</v>
          </cell>
          <cell r="Q156">
            <v>36.840000000000003</v>
          </cell>
        </row>
        <row r="158">
          <cell r="B158" t="str">
            <v xml:space="preserve"> A. Kashmir</v>
          </cell>
          <cell r="C158">
            <v>113.18900000000001</v>
          </cell>
          <cell r="D158">
            <v>2.8079999999999998</v>
          </cell>
          <cell r="E158">
            <v>2.480806438788221E-2</v>
          </cell>
          <cell r="F158">
            <v>0.74500000000000011</v>
          </cell>
          <cell r="G158">
            <v>0.18285000000000001</v>
          </cell>
          <cell r="H158">
            <v>0.69900000000000007</v>
          </cell>
          <cell r="I158">
            <v>1.3000000000000001E-2</v>
          </cell>
          <cell r="J158">
            <v>7.0000000000000001E-3</v>
          </cell>
          <cell r="K158">
            <v>4.1000000000000002E-2</v>
          </cell>
          <cell r="L158">
            <v>0</v>
          </cell>
          <cell r="M158">
            <v>0</v>
          </cell>
          <cell r="N158">
            <v>2.4E-2</v>
          </cell>
          <cell r="O158">
            <v>7.2000000000000008E-2</v>
          </cell>
          <cell r="P158">
            <v>8.5000000000000006E-2</v>
          </cell>
          <cell r="Q158">
            <v>0.78400000000000003</v>
          </cell>
        </row>
        <row r="160">
          <cell r="B160" t="str">
            <v>Investment, H.O</v>
          </cell>
          <cell r="C160">
            <v>5758.8</v>
          </cell>
          <cell r="D160">
            <v>2060.6410000000001</v>
          </cell>
          <cell r="E160">
            <v>0.35782472042786689</v>
          </cell>
          <cell r="F160">
            <v>39.043000000000006</v>
          </cell>
          <cell r="G160">
            <v>104.56895000000002</v>
          </cell>
          <cell r="H160">
            <v>29.77</v>
          </cell>
          <cell r="I160">
            <v>7.04</v>
          </cell>
          <cell r="J160">
            <v>0</v>
          </cell>
          <cell r="K160">
            <v>0</v>
          </cell>
          <cell r="L160">
            <v>0.57999999999999996</v>
          </cell>
          <cell r="M160">
            <v>0</v>
          </cell>
          <cell r="N160">
            <v>0.317</v>
          </cell>
          <cell r="O160">
            <v>0.89700000000000002</v>
          </cell>
          <cell r="P160">
            <v>7.9370000000000003</v>
          </cell>
          <cell r="Q160">
            <v>37.707000000000001</v>
          </cell>
        </row>
        <row r="162">
          <cell r="B162" t="str">
            <v>T O T A L</v>
          </cell>
          <cell r="C162">
            <v>50304.108999999997</v>
          </cell>
          <cell r="D162">
            <v>24067.117000000002</v>
          </cell>
          <cell r="E162">
            <v>0.4784324278559432</v>
          </cell>
          <cell r="F162">
            <v>2261.5500000000002</v>
          </cell>
          <cell r="G162">
            <v>1509.1183000000001</v>
          </cell>
          <cell r="H162">
            <v>1697.4040000000002</v>
          </cell>
          <cell r="I162">
            <v>608.07400000000018</v>
          </cell>
          <cell r="J162">
            <v>26.59</v>
          </cell>
          <cell r="K162">
            <v>36.728999999999999</v>
          </cell>
          <cell r="L162">
            <v>27.544999999999998</v>
          </cell>
          <cell r="M162">
            <v>48.602000000000004</v>
          </cell>
          <cell r="N162">
            <v>74.379000000000005</v>
          </cell>
          <cell r="O162">
            <v>213.84499999999997</v>
          </cell>
          <cell r="P162">
            <v>821.91900000000021</v>
          </cell>
          <cell r="Q162">
            <v>2519.3230000000003</v>
          </cell>
        </row>
        <row r="164">
          <cell r="B164" t="str">
            <v>REMARKS:</v>
          </cell>
        </row>
        <row r="165">
          <cell r="N165" t="str">
            <v>ASSISTANT VICE PRESIDENT</v>
          </cell>
        </row>
        <row r="166">
          <cell r="C166" t="str">
            <v xml:space="preserve">Over All Better Recovery performance </v>
          </cell>
        </row>
        <row r="168">
          <cell r="C168" t="str">
            <v>1) ISLAMABAD</v>
          </cell>
          <cell r="D168">
            <v>0</v>
          </cell>
          <cell r="E168">
            <v>306.30900000000008</v>
          </cell>
          <cell r="F168">
            <v>9.5596689324569795</v>
          </cell>
          <cell r="G168">
            <v>0</v>
          </cell>
          <cell r="H168" t="str">
            <v xml:space="preserve">OCT-DEC 98 TARGET    </v>
          </cell>
        </row>
      </sheetData>
      <sheetData sheetId="1">
        <row r="132">
          <cell r="C132" t="str">
            <v>TOTAL RECOVERY OF STUCK-UP ADVANCES REPORT</v>
          </cell>
        </row>
      </sheetData>
      <sheetData sheetId="2">
        <row r="132">
          <cell r="C132" t="str">
            <v>TOTAL RECOVERY OF STUCK-UP ADVANCES REPORT</v>
          </cell>
        </row>
      </sheetData>
      <sheetData sheetId="3">
        <row r="132">
          <cell r="C132" t="str">
            <v>TOTAL RECOVERY OF STUCK-UP ADVANCES REPORT</v>
          </cell>
        </row>
      </sheetData>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ow r="132">
          <cell r="C132" t="str">
            <v>TOTAL RECOVERY OF STUCK-UP ADVANCES REPORT</v>
          </cell>
        </row>
      </sheetData>
      <sheetData sheetId="22">
        <row r="132">
          <cell r="C132" t="str">
            <v>TOTAL RECOVERY OF STUCK-UP ADVANCES REPORT</v>
          </cell>
        </row>
      </sheetData>
      <sheetData sheetId="23" refreshError="1"/>
      <sheetData sheetId="24" refreshError="1"/>
      <sheetData sheetId="25" refreshError="1"/>
      <sheetData sheetId="26">
        <row r="132">
          <cell r="C132" t="str">
            <v>TOTAL RECOVERY OF STUCK-UP ADVANCES REPORT</v>
          </cell>
        </row>
      </sheetData>
      <sheetData sheetId="27">
        <row r="132">
          <cell r="C132" t="str">
            <v>TOTAL RECOVERY OF STUCK-UP ADVANCES REPORT</v>
          </cell>
        </row>
      </sheetData>
      <sheetData sheetId="28">
        <row r="132">
          <cell r="C132" t="str">
            <v>TOTAL RECOVERY OF STUCK-UP ADVANCES REPORT</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OCI"/>
      <sheetName val="UHF - Mcb"/>
      <sheetName val="CFS"/>
      <sheetName val="Notes (1st page)"/>
      <sheetName val="Notes (remaining)"/>
      <sheetName val="Cash Flow Working"/>
      <sheetName val="6-6.1.2"/>
      <sheetName val="6.2-6.2.1"/>
      <sheetName val="6.3-6.4.2"/>
      <sheetName val="6.4.3-6.4.4"/>
      <sheetName val="Sheet4"/>
      <sheetName val="6.5"/>
      <sheetName val="17-17.1"/>
      <sheetName val="18.1.1-18.1.3"/>
      <sheetName val="20"/>
      <sheetName val="TB A"/>
      <sheetName val="Sheet1"/>
      <sheetName val="24"/>
      <sheetName val="Notes 22.2"/>
    </sheetNames>
    <sheetDataSet>
      <sheetData sheetId="0">
        <row r="53">
          <cell r="A53" t="str">
            <v xml:space="preserve">           ______________________                       ______________________                     ______________________</v>
          </cell>
        </row>
        <row r="54">
          <cell r="A54" t="str">
            <v xml:space="preserve">              Chief Executive Officer                            Chief Financial Officer                                         Director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Sheet1"/>
      <sheetName val="OCI"/>
      <sheetName val="DS"/>
      <sheetName val="UHF"/>
      <sheetName val="CF"/>
      <sheetName val="UHF-NEW"/>
      <sheetName val="UHF-NEW (2)"/>
      <sheetName val="Cashflow"/>
      <sheetName val="Cashflow (2)"/>
      <sheetName val="1-4.1"/>
      <sheetName val="Note 6.1"/>
      <sheetName val="5.1"/>
      <sheetName val="5.2.1"/>
      <sheetName val="Sheet2"/>
      <sheetName val="5.3.1"/>
      <sheetName val="11-15"/>
      <sheetName val="5.4"/>
      <sheetName val="5.4.1"/>
      <sheetName val="5.5"/>
      <sheetName val="Note 9-14"/>
      <sheetName val="Form 7"/>
      <sheetName val="Unrealized Working"/>
      <sheetName val="14-17"/>
      <sheetName val="26-27"/>
      <sheetName val="15"/>
      <sheetName val="SMA"/>
      <sheetName val="Executive"/>
      <sheetName val="Associate"/>
      <sheetName val="15.1-15.2"/>
      <sheetName val="16-16.1"/>
      <sheetName val="13.2"/>
      <sheetName val="TB 18"/>
      <sheetName val="Lead"/>
      <sheetName val="FRM PIB"/>
      <sheetName val="FRM tbills"/>
      <sheetName val="Element Bifurcation"/>
      <sheetName val="Tickmarks7-13-2018 1.12.53 PM"/>
      <sheetName val="RNotes7-13-2018 1.12.53 PM"/>
      <sheetName val="TextXRef7-13-2018 1.12.53 PM"/>
      <sheetName val="NumXRef7-13-2018 1.12.53 PM"/>
      <sheetName val="Sheet3"/>
      <sheetName val="Sheet3 (2)"/>
      <sheetName val="Sheet4"/>
      <sheetName val="corrected p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1">
          <cell r="Q51">
            <v>351470.74435491743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sheetName val="sale"/>
      <sheetName val="others"/>
      <sheetName val="INCOME 2004"/>
      <sheetName val="PUR&amp;SAL"/>
      <sheetName val="INCOME_2004"/>
      <sheetName val="recn"/>
      <sheetName val="AL905"/>
      <sheetName val="Deferred Liner"/>
      <sheetName val="Note 6- 1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Balance-Sheet"/>
      <sheetName val="P&amp;L-P&amp;LApp."/>
      <sheetName val="Revenue-Fire-Marine-Motor"/>
      <sheetName val="Cash Flow"/>
      <sheetName val="Equity"/>
      <sheetName val="Notes 1to7"/>
      <sheetName val="Note 8-10"/>
      <sheetName val="Note 11&amp;11.1"/>
      <sheetName val="Notes 12-15"/>
      <sheetName val="Note 16"/>
      <sheetName val="Note 17-19"/>
      <sheetName val="Classified Summary of Assets"/>
      <sheetName val="Investments"/>
      <sheetName val="Revenue_Fire_Marine_Motor"/>
      <sheetName val="P&amp;L-P&amp;LApp_"/>
      <sheetName val="Cash_Flow"/>
      <sheetName val="Notes_1to7"/>
      <sheetName val="Note_8-10"/>
      <sheetName val="Note_11&amp;11_1"/>
      <sheetName val="Notes_12-15"/>
      <sheetName val="Note_16"/>
      <sheetName val="Note_17-19"/>
      <sheetName val="Classified_Summary_of_Assets"/>
      <sheetName val="Lead"/>
      <sheetName val="Links"/>
      <sheetName val="acct"/>
      <sheetName val="AT&amp;T"/>
      <sheetName val="AT&amp;T Canada"/>
      <sheetName val="Bell Nexxia"/>
      <sheetName val="Global Crossing revised"/>
      <sheetName val="Sprint"/>
      <sheetName val="NORMAL"/>
      <sheetName val="Credit Risk _CR2_"/>
      <sheetName val="A"/>
      <sheetName val="furniture"/>
      <sheetName val="PUR&amp;SAL"/>
      <sheetName val="Actualization_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 Dhabi"/>
      <sheetName val="Dubai"/>
      <sheetName val="UK"/>
      <sheetName val="Bahrain"/>
      <sheetName val="YEMEN"/>
      <sheetName val="AREA-TOTALS"/>
      <sheetName val="BS-US$"/>
      <sheetName val="Sheet1"/>
      <sheetName val="Sheet2"/>
      <sheetName val="DEC-05"/>
      <sheetName val="LS-UAE"/>
      <sheetName val="Note 9.2.4-9.2.7"/>
      <sheetName val="Abu_Dhabi"/>
      <sheetName val="Abu_Dhabi1"/>
      <sheetName val="Tables"/>
      <sheetName val="BS-OVS"/>
      <sheetName val="BSDOMOVS"/>
      <sheetName val="A-C CODE &amp; NAME"/>
      <sheetName val="Lookups"/>
      <sheetName val="1-bwb(cb)"/>
      <sheetName val="Abu_Dhabi2"/>
      <sheetName val="Note_9_2_4-9_2_7"/>
      <sheetName val="A-C_CODE_&amp;_NAME"/>
      <sheetName val="Summary"/>
      <sheetName val="CIBG Budget KPIs"/>
      <sheetName val="Budget 2015"/>
      <sheetName val="TFCs"/>
      <sheetName val="T Bills "/>
      <sheetName val="PIBs"/>
      <sheetName val="Conventional BS"/>
      <sheetName val="WorkSheet"/>
      <sheetName val="PiB"/>
      <sheetName val="T bills"/>
      <sheetName val="Sheet3"/>
      <sheetName val="TFC"/>
      <sheetName val="Data"/>
      <sheetName val="I-B"/>
      <sheetName val="P&amp;L Commentary"/>
      <sheetName val="Abu_Dhabi3"/>
      <sheetName val="Note_9_2_4-9_2_71"/>
      <sheetName val="A-C_CODE_&amp;_NAME1"/>
      <sheetName val="deposit"/>
      <sheetName val="FX_130"/>
      <sheetName val="Template"/>
      <sheetName val="Paramete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UAE"/>
      <sheetName val="LS-UK"/>
      <sheetName val="0"/>
      <sheetName val="PIB&amp;A.G.ZURICH"/>
      <sheetName val="LS-OTHERS"/>
      <sheetName val="Sheet1"/>
      <sheetName val="LS-TOTAL"/>
      <sheetName val="a"/>
      <sheetName val="LS_UAE"/>
      <sheetName val="#REF"/>
      <sheetName val="PKRV"/>
      <sheetName val="BSDOMOVS"/>
      <sheetName val="Abu Dhabi"/>
      <sheetName val="5 TO 36"/>
      <sheetName val="BS"/>
      <sheetName val="FF"/>
      <sheetName val="PIB&amp;A_G_ZURICH"/>
      <sheetName val="PIB&amp;A_G_ZURICH1"/>
      <sheetName val="Balance sheet UAE"/>
      <sheetName val="Maturity profile assump"/>
      <sheetName val="Furniture"/>
      <sheetName val="34-38.2"/>
      <sheetName val="PIB&amp;A_G_ZURICH2"/>
      <sheetName val="Abu_Dhabi"/>
      <sheetName val="5_TO_36"/>
      <sheetName val="Tables"/>
      <sheetName val="Rating"/>
      <sheetName val="Note 9.2.4-9.2.7"/>
      <sheetName val="II- INV CO"/>
      <sheetName val="Sum"/>
      <sheetName val="I-B"/>
      <sheetName val="I-BR"/>
      <sheetName val="30-34"/>
      <sheetName val="15-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9.7-9.8"/>
      <sheetName val="Liabiliteis"/>
      <sheetName val="AnnexureA"/>
      <sheetName val="Assets"/>
      <sheetName val="SBP-Staggering"/>
      <sheetName val="Balancesheet"/>
      <sheetName val="P&amp;L"/>
      <sheetName val="Notes7-8"/>
      <sheetName val="Notes 9-10"/>
      <sheetName val="Notes7-8 (2)"/>
      <sheetName val="Notes 9-10 (2)"/>
      <sheetName val="Investment"/>
      <sheetName val="Sheet2"/>
      <sheetName val="Notes 1-6"/>
      <sheetName val="BS"/>
      <sheetName val="Other Assets Notes"/>
      <sheetName val="Notes10.1"/>
      <sheetName val="Sheet5"/>
      <sheetName val="notes 5-6000"/>
      <sheetName val="Stat-Equity"/>
      <sheetName val="A"/>
      <sheetName val="Note6-8.2"/>
      <sheetName val="Note_9_7-9_8"/>
      <sheetName val="Notes_9-10"/>
      <sheetName val="Notes7-8_(2)"/>
      <sheetName val="Notes_9-10_(2)"/>
      <sheetName val="Notes_1-6"/>
      <sheetName val="Other_Assets_Notes"/>
      <sheetName val="Notes10_1"/>
      <sheetName val="notes_5-6000"/>
      <sheetName val="Note6-8_2"/>
      <sheetName val="Regular"/>
      <sheetName val="Note_9_7-9_81"/>
      <sheetName val="Notes_9-101"/>
      <sheetName val="Notes7-8_(2)1"/>
      <sheetName val="Notes_9-10_(2)1"/>
      <sheetName val="Notes_1-61"/>
      <sheetName val="Other_Assets_Notes1"/>
      <sheetName val="Notes10_11"/>
      <sheetName val="notes_5-60001"/>
      <sheetName val="Note6-8_21"/>
      <sheetName val="Note_9_7-9_83"/>
      <sheetName val="Notes_9-103"/>
      <sheetName val="Notes7-8_(2)3"/>
      <sheetName val="Notes_9-10_(2)3"/>
      <sheetName val="Notes_1-63"/>
      <sheetName val="Other_Assets_Notes3"/>
      <sheetName val="Notes10_13"/>
      <sheetName val="notes_5-60003"/>
      <sheetName val="Note6-8_23"/>
      <sheetName val="Note_9_7-9_82"/>
      <sheetName val="Notes_9-102"/>
      <sheetName val="Notes7-8_(2)2"/>
      <sheetName val="Notes_9-10_(2)2"/>
      <sheetName val="Notes_1-62"/>
      <sheetName val="Other_Assets_Notes2"/>
      <sheetName val="Notes10_12"/>
      <sheetName val="notes_5-60002"/>
      <sheetName val="Note6-8_22"/>
      <sheetName val="note 4,5"/>
      <sheetName val="LEDGER"/>
      <sheetName val="TRIAL"/>
      <sheetName val="Lookups"/>
      <sheetName val="Donations(8)"/>
      <sheetName val="Index-A"/>
      <sheetName val="Note_9_7-9_84"/>
      <sheetName val="Notes_9-104"/>
      <sheetName val="Notes7-8_(2)4"/>
      <sheetName val="Notes_9-10_(2)4"/>
      <sheetName val="Notes_1-64"/>
      <sheetName val="Other_Assets_Notes4"/>
      <sheetName val="Notes10_14"/>
      <sheetName val="notes_5-60004"/>
      <sheetName val="Note6-8_24"/>
      <sheetName val="Assumptions"/>
      <sheetName val="Links"/>
      <sheetName val="Scoping"/>
      <sheetName val="Corporate"/>
      <sheetName val="Middle Market"/>
      <sheetName val="SME"/>
      <sheetName val="INV"/>
      <sheetName val="Parameters"/>
      <sheetName val="note_4,5"/>
      <sheetName val="MTPF July 2015"/>
      <sheetName val="GL Breakup"/>
      <sheetName val="GIE Breakup"/>
      <sheetName val="Data"/>
      <sheetName val="AC GL Avg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04">
          <cell r="Q604">
            <v>261393</v>
          </cell>
        </row>
        <row r="605">
          <cell r="Q605">
            <v>655246</v>
          </cell>
        </row>
        <row r="606">
          <cell r="Q606">
            <v>432000</v>
          </cell>
        </row>
        <row r="607">
          <cell r="Q607">
            <v>2412885</v>
          </cell>
        </row>
        <row r="608">
          <cell r="Q608">
            <v>4603679</v>
          </cell>
        </row>
        <row r="609">
          <cell r="Q609">
            <v>190777</v>
          </cell>
        </row>
        <row r="610">
          <cell r="Q610">
            <v>1447095</v>
          </cell>
        </row>
        <row r="611">
          <cell r="Q611">
            <v>10003075</v>
          </cell>
        </row>
        <row r="615">
          <cell r="Q615">
            <v>5451937</v>
          </cell>
        </row>
        <row r="616">
          <cell r="Q616">
            <v>4011652</v>
          </cell>
        </row>
        <row r="617">
          <cell r="Q617">
            <v>51183</v>
          </cell>
        </row>
        <row r="618">
          <cell r="Q618">
            <v>232240</v>
          </cell>
        </row>
        <row r="619">
          <cell r="Q619">
            <v>14118</v>
          </cell>
        </row>
        <row r="621">
          <cell r="Q621">
            <v>9761130</v>
          </cell>
        </row>
        <row r="623">
          <cell r="Q623">
            <v>241945</v>
          </cell>
        </row>
        <row r="627">
          <cell r="Q627">
            <v>1166667</v>
          </cell>
        </row>
        <row r="628">
          <cell r="Q628">
            <v>74262</v>
          </cell>
        </row>
        <row r="629">
          <cell r="Q629">
            <v>-998702</v>
          </cell>
        </row>
        <row r="630">
          <cell r="Q630">
            <v>-282</v>
          </cell>
        </row>
        <row r="631">
          <cell r="Q631">
            <v>241945</v>
          </cell>
        </row>
        <row r="634">
          <cell r="Q634">
            <v>1665541</v>
          </cell>
        </row>
        <row r="636">
          <cell r="Q636">
            <v>813488</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ow r="604">
          <cell r="Q604">
            <v>261393</v>
          </cell>
        </row>
      </sheetData>
      <sheetData sheetId="66">
        <row r="604">
          <cell r="Q604">
            <v>261393</v>
          </cell>
        </row>
      </sheetData>
      <sheetData sheetId="67">
        <row r="604">
          <cell r="Q604">
            <v>261393</v>
          </cell>
        </row>
      </sheetData>
      <sheetData sheetId="68">
        <row r="604">
          <cell r="Q604">
            <v>261393</v>
          </cell>
        </row>
      </sheetData>
      <sheetData sheetId="69">
        <row r="604">
          <cell r="Q604">
            <v>261393</v>
          </cell>
        </row>
      </sheetData>
      <sheetData sheetId="70">
        <row r="604">
          <cell r="Q604">
            <v>261393</v>
          </cell>
        </row>
      </sheetData>
      <sheetData sheetId="71">
        <row r="604">
          <cell r="Q604">
            <v>261393</v>
          </cell>
        </row>
      </sheetData>
      <sheetData sheetId="72">
        <row r="604">
          <cell r="Q604">
            <v>261393</v>
          </cell>
        </row>
      </sheetData>
      <sheetData sheetId="73">
        <row r="604">
          <cell r="Q604">
            <v>261393</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N60"/>
  <sheetViews>
    <sheetView tabSelected="1" view="pageBreakPreview" zoomScaleNormal="100" zoomScaleSheetLayoutView="100" workbookViewId="0">
      <selection activeCell="A4" sqref="A4"/>
    </sheetView>
  </sheetViews>
  <sheetFormatPr defaultColWidth="9" defaultRowHeight="11.4"/>
  <cols>
    <col min="1" max="1" width="5.09765625" style="25" customWidth="1"/>
    <col min="2" max="2" width="3.59765625" style="25" customWidth="1"/>
    <col min="3" max="3" width="41.59765625" style="25" customWidth="1"/>
    <col min="4" max="5" width="5.59765625" style="25" customWidth="1"/>
    <col min="6" max="6" width="13" style="25" customWidth="1"/>
    <col min="7" max="7" width="1.59765625" style="25" customWidth="1"/>
    <col min="8" max="8" width="10.3984375" style="25" customWidth="1"/>
    <col min="9" max="9" width="10.3984375" style="298" customWidth="1"/>
    <col min="10" max="10" width="10.8984375" style="25" bestFit="1" customWidth="1"/>
    <col min="11" max="12" width="9" style="25"/>
    <col min="13" max="14" width="9.59765625" style="25" bestFit="1" customWidth="1"/>
    <col min="15" max="16384" width="9" style="25"/>
  </cols>
  <sheetData>
    <row r="1" spans="1:12" ht="12">
      <c r="A1" s="493" t="s">
        <v>79</v>
      </c>
    </row>
    <row r="2" spans="1:12" ht="12">
      <c r="A2" s="73" t="s">
        <v>562</v>
      </c>
      <c r="B2" s="26"/>
      <c r="C2" s="26"/>
      <c r="D2" s="26"/>
      <c r="E2" s="26"/>
      <c r="F2" s="26"/>
      <c r="G2" s="26"/>
      <c r="H2" s="26"/>
      <c r="I2" s="266"/>
    </row>
    <row r="3" spans="1:12" ht="12">
      <c r="A3" s="67" t="s">
        <v>582</v>
      </c>
      <c r="B3" s="27"/>
      <c r="C3" s="27"/>
      <c r="D3" s="27"/>
      <c r="E3" s="27"/>
      <c r="F3" s="27"/>
      <c r="G3" s="27"/>
      <c r="H3" s="27"/>
      <c r="I3" s="27"/>
    </row>
    <row r="6" spans="1:12" ht="12">
      <c r="E6" s="33" t="s">
        <v>4</v>
      </c>
      <c r="F6" s="28" t="s">
        <v>567</v>
      </c>
      <c r="G6" s="29"/>
      <c r="H6" s="28" t="s">
        <v>67</v>
      </c>
      <c r="I6" s="296"/>
    </row>
    <row r="7" spans="1:12" ht="12">
      <c r="E7" s="30"/>
      <c r="F7" s="31">
        <v>2021</v>
      </c>
      <c r="G7" s="32"/>
      <c r="H7" s="31">
        <v>2021</v>
      </c>
      <c r="I7" s="31"/>
    </row>
    <row r="8" spans="1:12" ht="12">
      <c r="F8" s="632" t="s">
        <v>53</v>
      </c>
      <c r="G8" s="632"/>
      <c r="H8" s="632"/>
      <c r="I8" s="311"/>
    </row>
    <row r="9" spans="1:12" ht="12">
      <c r="A9" s="34" t="s">
        <v>0</v>
      </c>
      <c r="B9" s="34"/>
      <c r="J9" s="301" t="s">
        <v>447</v>
      </c>
    </row>
    <row r="10" spans="1:12" ht="12" thickBot="1">
      <c r="A10" s="25" t="s">
        <v>42</v>
      </c>
      <c r="E10" s="35" t="str">
        <f>'Notes (remaining)'!$A$4</f>
        <v>5</v>
      </c>
      <c r="F10" s="36">
        <f>'Notes (remaining)'!$K$8</f>
        <v>9891677</v>
      </c>
      <c r="G10" s="37"/>
      <c r="H10" s="36">
        <v>3141821</v>
      </c>
      <c r="I10" s="36">
        <f>F10-H10</f>
        <v>6749856</v>
      </c>
      <c r="J10" s="71"/>
    </row>
    <row r="11" spans="1:12">
      <c r="A11" s="25" t="s">
        <v>5</v>
      </c>
      <c r="E11" s="35">
        <f>'Notes (remaining)'!$A$15</f>
        <v>6</v>
      </c>
      <c r="F11" s="36">
        <v>0</v>
      </c>
      <c r="G11" s="37"/>
      <c r="H11" s="36">
        <v>0</v>
      </c>
      <c r="I11" s="36"/>
      <c r="J11" s="334">
        <f>H11-F11</f>
        <v>0</v>
      </c>
      <c r="L11" s="215"/>
    </row>
    <row r="12" spans="1:12" ht="12" thickBot="1">
      <c r="A12" s="25" t="s">
        <v>319</v>
      </c>
      <c r="E12" s="35"/>
      <c r="F12" s="36">
        <f>+SUM('TB- 30 , June 2021'!K13:K28)+1</f>
        <v>43463</v>
      </c>
      <c r="G12" s="37"/>
      <c r="H12" s="36">
        <v>11320</v>
      </c>
      <c r="I12" s="36"/>
      <c r="J12" s="613">
        <f>H12-F12</f>
        <v>-32143</v>
      </c>
      <c r="L12" s="215"/>
    </row>
    <row r="13" spans="1:12" ht="12">
      <c r="A13" s="34" t="s">
        <v>7</v>
      </c>
      <c r="B13" s="34"/>
      <c r="F13" s="39">
        <f>SUM(F10:F12)</f>
        <v>9935140</v>
      </c>
      <c r="G13" s="37"/>
      <c r="H13" s="39">
        <f>SUM(H10:H12)</f>
        <v>3153141</v>
      </c>
      <c r="I13" s="90"/>
      <c r="J13" s="300"/>
    </row>
    <row r="14" spans="1:12">
      <c r="F14" s="37"/>
      <c r="G14" s="37"/>
      <c r="H14" s="37"/>
      <c r="I14" s="37"/>
      <c r="J14" s="300"/>
    </row>
    <row r="15" spans="1:12" ht="12">
      <c r="A15" s="32" t="s">
        <v>3</v>
      </c>
      <c r="B15" s="34"/>
      <c r="F15" s="37"/>
      <c r="G15" s="37"/>
      <c r="H15" s="37"/>
      <c r="I15" s="37"/>
      <c r="J15" s="300"/>
    </row>
    <row r="16" spans="1:12" ht="12" thickBot="1">
      <c r="A16" s="25" t="s">
        <v>346</v>
      </c>
      <c r="C16" s="40"/>
      <c r="F16" s="14"/>
      <c r="G16" s="37"/>
      <c r="H16" s="616"/>
      <c r="I16" s="300"/>
      <c r="J16" s="300"/>
    </row>
    <row r="17" spans="1:14" s="257" customFormat="1">
      <c r="A17" s="44" t="s">
        <v>349</v>
      </c>
      <c r="C17" s="40"/>
      <c r="E17" s="41"/>
      <c r="F17" s="45">
        <f>-'TB- 30 , June 2021'!K38-'TB- 30 , June 2021'!K39-'TB- 30 , June 2021'!K40-'TB- 30 , June 2021'!K52-'TB- 30 , June 2021'!K53</f>
        <v>2469</v>
      </c>
      <c r="G17" s="37"/>
      <c r="H17" s="45">
        <v>305</v>
      </c>
      <c r="I17" s="90"/>
      <c r="J17" s="614">
        <f>+F17-H17</f>
        <v>2164</v>
      </c>
    </row>
    <row r="18" spans="1:14">
      <c r="A18" s="42" t="s">
        <v>603</v>
      </c>
      <c r="C18" s="40"/>
      <c r="E18" s="41"/>
      <c r="F18" s="617"/>
      <c r="H18" s="617"/>
      <c r="I18" s="108"/>
      <c r="J18" s="335">
        <f>+F19-H19</f>
        <v>54</v>
      </c>
    </row>
    <row r="19" spans="1:14" s="472" customFormat="1">
      <c r="A19" s="615" t="s">
        <v>602</v>
      </c>
      <c r="C19" s="40"/>
      <c r="E19" s="41"/>
      <c r="F19" s="43">
        <f>-'TB- 30 , June 2021'!K42-'TB- 30 , June 2021'!K43</f>
        <v>136</v>
      </c>
      <c r="G19" s="37"/>
      <c r="H19" s="43">
        <v>82</v>
      </c>
      <c r="I19" s="108"/>
      <c r="J19" s="335"/>
    </row>
    <row r="20" spans="1:14">
      <c r="A20" s="25" t="s">
        <v>325</v>
      </c>
      <c r="C20" s="40"/>
      <c r="E20" s="41"/>
      <c r="F20" s="17">
        <f>-'TB- 30 , June 2021'!K44</f>
        <v>200</v>
      </c>
      <c r="G20" s="37"/>
      <c r="H20" s="17">
        <v>478</v>
      </c>
      <c r="I20" s="327"/>
      <c r="J20" s="335">
        <f t="shared" ref="J20:J21" si="0">+F20-H20</f>
        <v>-278</v>
      </c>
    </row>
    <row r="21" spans="1:14" ht="12" thickBot="1">
      <c r="A21" s="46" t="s">
        <v>46</v>
      </c>
      <c r="B21" s="46"/>
      <c r="E21" s="35" t="str">
        <f>+'Notes (remaining)'!A152</f>
        <v>7.</v>
      </c>
      <c r="F21" s="47">
        <f>+'Notes (remaining)'!K162</f>
        <v>13704</v>
      </c>
      <c r="G21" s="37"/>
      <c r="H21" s="47">
        <v>33660</v>
      </c>
      <c r="I21" s="108"/>
      <c r="J21" s="336">
        <f t="shared" si="0"/>
        <v>-19956</v>
      </c>
    </row>
    <row r="22" spans="1:14" ht="12">
      <c r="A22" s="34" t="s">
        <v>8</v>
      </c>
      <c r="B22" s="34"/>
      <c r="F22" s="108">
        <f>SUM(F17:F21)</f>
        <v>16509</v>
      </c>
      <c r="G22" s="37"/>
      <c r="H22" s="108">
        <f>SUM(H17:H21)</f>
        <v>34525</v>
      </c>
      <c r="I22" s="108"/>
      <c r="M22" s="37"/>
      <c r="N22" s="37"/>
    </row>
    <row r="23" spans="1:14">
      <c r="F23" s="37"/>
      <c r="G23" s="37"/>
      <c r="H23" s="37"/>
      <c r="I23" s="37"/>
      <c r="N23" s="37"/>
    </row>
    <row r="24" spans="1:14" ht="12.6" thickBot="1">
      <c r="A24" s="32" t="s">
        <v>80</v>
      </c>
      <c r="B24" s="34"/>
      <c r="F24" s="49">
        <f>F13-F22</f>
        <v>9918631</v>
      </c>
      <c r="G24" s="37"/>
      <c r="H24" s="49">
        <v>3118616</v>
      </c>
      <c r="I24" s="108"/>
      <c r="M24" s="218"/>
      <c r="N24" s="50"/>
    </row>
    <row r="25" spans="1:14" ht="12" thickTop="1">
      <c r="F25" s="37"/>
      <c r="G25" s="37"/>
      <c r="H25" s="37"/>
      <c r="I25" s="37"/>
    </row>
    <row r="26" spans="1:14" ht="12.6" thickBot="1">
      <c r="A26" s="32" t="s">
        <v>74</v>
      </c>
      <c r="B26" s="34"/>
      <c r="F26" s="51">
        <f>UHF!E38</f>
        <v>9918631</v>
      </c>
      <c r="G26" s="37"/>
      <c r="H26" s="51">
        <v>3118616</v>
      </c>
      <c r="I26" s="108"/>
    </row>
    <row r="27" spans="1:14" ht="12" thickTop="1">
      <c r="F27" s="37"/>
      <c r="G27" s="37"/>
      <c r="H27" s="37"/>
      <c r="I27" s="37"/>
    </row>
    <row r="28" spans="1:14" ht="12">
      <c r="A28" s="34" t="s">
        <v>48</v>
      </c>
      <c r="B28" s="34"/>
      <c r="E28" s="35">
        <f>'Notes (remaining)'!A195</f>
        <v>8</v>
      </c>
      <c r="F28" s="37"/>
      <c r="G28" s="37"/>
      <c r="H28" s="37"/>
      <c r="I28" s="37"/>
    </row>
    <row r="29" spans="1:14">
      <c r="F29" s="37"/>
      <c r="G29" s="37"/>
      <c r="H29" s="37"/>
      <c r="I29" s="37"/>
    </row>
    <row r="30" spans="1:14" ht="12">
      <c r="F30" s="632" t="s">
        <v>70</v>
      </c>
      <c r="G30" s="634"/>
      <c r="H30" s="634"/>
      <c r="I30" s="313"/>
    </row>
    <row r="31" spans="1:14">
      <c r="F31" s="37"/>
      <c r="G31" s="37"/>
      <c r="H31" s="37"/>
      <c r="I31" s="37"/>
    </row>
    <row r="32" spans="1:14" ht="12.6" thickBot="1">
      <c r="A32" s="52" t="s">
        <v>62</v>
      </c>
      <c r="B32" s="34"/>
      <c r="F32" s="51">
        <v>195851006</v>
      </c>
      <c r="G32" s="37"/>
      <c r="H32" s="51">
        <v>61794223</v>
      </c>
      <c r="I32" s="108"/>
    </row>
    <row r="33" spans="1:9" ht="12" thickTop="1">
      <c r="F33" s="37"/>
      <c r="G33" s="37"/>
      <c r="H33" s="37"/>
      <c r="I33" s="37"/>
    </row>
    <row r="34" spans="1:9" ht="12">
      <c r="F34" s="632" t="s">
        <v>54</v>
      </c>
      <c r="G34" s="633"/>
      <c r="H34" s="633"/>
      <c r="I34" s="312"/>
    </row>
    <row r="35" spans="1:9">
      <c r="F35" s="37"/>
      <c r="G35" s="37"/>
      <c r="H35" s="37"/>
      <c r="I35" s="37"/>
    </row>
    <row r="36" spans="1:9" ht="12.6" thickBot="1">
      <c r="A36" s="52" t="s">
        <v>352</v>
      </c>
      <c r="B36" s="34"/>
      <c r="E36" s="35"/>
      <c r="F36" s="53">
        <f>F24/(F32/1000)</f>
        <v>50.643799999999999</v>
      </c>
      <c r="G36" s="37"/>
      <c r="H36" s="53">
        <f>H24/(H32/1000)</f>
        <v>50.467799999999997</v>
      </c>
      <c r="I36" s="328"/>
    </row>
    <row r="37" spans="1:9" ht="12" thickTop="1">
      <c r="F37" s="37"/>
      <c r="G37" s="37"/>
      <c r="H37" s="37"/>
      <c r="I37" s="37"/>
    </row>
    <row r="38" spans="1:9">
      <c r="F38" s="37"/>
      <c r="G38" s="37"/>
      <c r="H38" s="37"/>
      <c r="I38" s="37"/>
    </row>
    <row r="39" spans="1:9">
      <c r="A39" s="472" t="str">
        <f>"The annexed notes from 1 to 15 form an integral part of these financial statements."</f>
        <v>The annexed notes from 1 to 15 form an integral part of these financial statements.</v>
      </c>
      <c r="B39" s="472"/>
      <c r="C39" s="472"/>
      <c r="D39" s="472"/>
      <c r="F39" s="37"/>
      <c r="G39" s="37"/>
      <c r="H39" s="37"/>
      <c r="I39" s="37"/>
    </row>
    <row r="40" spans="1:9">
      <c r="F40" s="37"/>
      <c r="G40" s="37"/>
      <c r="H40" s="37"/>
      <c r="I40" s="37"/>
    </row>
    <row r="41" spans="1:9">
      <c r="F41" s="37"/>
      <c r="G41" s="37"/>
      <c r="H41" s="37"/>
      <c r="I41" s="37"/>
    </row>
    <row r="42" spans="1:9" s="103" customFormat="1" ht="12">
      <c r="A42" s="172" t="s">
        <v>157</v>
      </c>
      <c r="B42" s="54"/>
      <c r="C42" s="54"/>
      <c r="D42" s="54"/>
      <c r="E42" s="54"/>
      <c r="F42" s="54"/>
    </row>
    <row r="43" spans="1:9" s="103" customFormat="1" ht="12">
      <c r="A43" s="173" t="s">
        <v>158</v>
      </c>
      <c r="B43" s="54"/>
      <c r="C43" s="54"/>
      <c r="D43" s="54"/>
      <c r="E43" s="54"/>
      <c r="F43" s="55"/>
    </row>
    <row r="44" spans="1:9" s="103" customFormat="1" ht="12">
      <c r="A44" s="87"/>
      <c r="B44" s="87"/>
      <c r="C44" s="56"/>
      <c r="D44" s="38"/>
      <c r="E44" s="38"/>
      <c r="F44" s="174"/>
    </row>
    <row r="45" spans="1:9" s="103" customFormat="1" ht="12">
      <c r="A45" s="87"/>
      <c r="B45" s="87"/>
      <c r="C45" s="56"/>
      <c r="D45" s="38"/>
      <c r="E45" s="38"/>
      <c r="F45" s="174"/>
    </row>
    <row r="46" spans="1:9" s="103" customFormat="1" ht="12">
      <c r="A46" s="87"/>
      <c r="B46" s="87"/>
      <c r="C46" s="56"/>
      <c r="D46" s="38"/>
      <c r="E46" s="38"/>
      <c r="F46" s="174"/>
    </row>
    <row r="47" spans="1:9" s="103" customFormat="1" ht="12">
      <c r="A47" s="87"/>
      <c r="B47" s="87"/>
      <c r="C47" s="56"/>
      <c r="D47" s="38"/>
      <c r="E47" s="38"/>
      <c r="F47" s="174"/>
    </row>
    <row r="48" spans="1:9" s="103" customFormat="1" ht="12">
      <c r="A48" s="172" t="s">
        <v>159</v>
      </c>
      <c r="D48" s="59"/>
      <c r="F48" s="174"/>
    </row>
    <row r="49" spans="1:9" s="103" customFormat="1" ht="12">
      <c r="A49" s="173" t="s">
        <v>160</v>
      </c>
      <c r="D49" s="60"/>
      <c r="F49" s="174"/>
    </row>
    <row r="51" spans="1:9" ht="12">
      <c r="F51" s="61" t="s">
        <v>55</v>
      </c>
      <c r="G51" s="61"/>
      <c r="H51" s="61" t="s">
        <v>55</v>
      </c>
      <c r="I51" s="303"/>
    </row>
    <row r="52" spans="1:9">
      <c r="F52" s="62">
        <f>(F26-F24)*1000</f>
        <v>0</v>
      </c>
      <c r="H52" s="62">
        <f>(H26-H24)*1000</f>
        <v>0</v>
      </c>
      <c r="I52" s="62"/>
    </row>
    <row r="53" spans="1:9">
      <c r="F53" s="37">
        <f>F24-F26</f>
        <v>0</v>
      </c>
      <c r="H53" s="37">
        <f>H24-H26</f>
        <v>0</v>
      </c>
      <c r="I53" s="37"/>
    </row>
    <row r="54" spans="1:9">
      <c r="F54" s="37">
        <f>F24-F26</f>
        <v>0</v>
      </c>
      <c r="H54" s="37">
        <f>H24-H26</f>
        <v>0</v>
      </c>
      <c r="I54" s="37"/>
    </row>
    <row r="55" spans="1:9">
      <c r="D55" s="25">
        <f>42253</f>
        <v>42253</v>
      </c>
      <c r="F55" s="36">
        <f>F22-D55</f>
        <v>-25744</v>
      </c>
      <c r="H55" s="36">
        <f>H22-D55</f>
        <v>-7728</v>
      </c>
      <c r="I55" s="36"/>
    </row>
    <row r="56" spans="1:9">
      <c r="F56" s="38">
        <f>F13-F55</f>
        <v>9960884</v>
      </c>
      <c r="H56" s="38">
        <f>H13-H55</f>
        <v>3160869</v>
      </c>
      <c r="I56" s="258"/>
    </row>
    <row r="57" spans="1:9">
      <c r="F57" s="37">
        <f>F32/1000</f>
        <v>195851</v>
      </c>
      <c r="H57" s="37">
        <f>H32/1000</f>
        <v>61794</v>
      </c>
      <c r="I57" s="37"/>
    </row>
    <row r="58" spans="1:9">
      <c r="F58" s="63">
        <f>F56/F57</f>
        <v>50.86</v>
      </c>
      <c r="H58" s="63">
        <f>H56/H57</f>
        <v>51.15</v>
      </c>
      <c r="I58" s="63"/>
    </row>
    <row r="59" spans="1:9">
      <c r="F59" s="50">
        <f>F58-F36</f>
        <v>0.22</v>
      </c>
      <c r="H59" s="50">
        <f>H58-H36</f>
        <v>0.68</v>
      </c>
      <c r="I59" s="50"/>
    </row>
    <row r="60" spans="1:9">
      <c r="F60" s="64">
        <f>F59/F36</f>
        <v>4.3E-3</v>
      </c>
      <c r="H60" s="64">
        <f>H59/H36</f>
        <v>1.35E-2</v>
      </c>
      <c r="I60" s="64"/>
    </row>
  </sheetData>
  <mergeCells count="3">
    <mergeCell ref="F34:H34"/>
    <mergeCell ref="F30:H30"/>
    <mergeCell ref="F8:H8"/>
  </mergeCells>
  <printOptions horizontalCentered="1"/>
  <pageMargins left="0.75" right="0.5" top="0.7" bottom="0.4" header="0.45" footer="0.3"/>
  <pageSetup paperSize="9" scale="97" firstPageNumber="2" orientation="portrait" useFirstPageNumber="1" horizontalDpi="4294967295" verticalDpi="4294967295" r:id="rId1"/>
  <headerFooter>
    <oddHeader>&amp;C&amp;"Arial,Regular"&amp;9&amp;P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C35" workbookViewId="0">
      <selection activeCell="J36" sqref="J36"/>
    </sheetView>
  </sheetViews>
  <sheetFormatPr defaultColWidth="9" defaultRowHeight="13.2"/>
  <cols>
    <col min="1" max="1" width="15.09765625" style="314" customWidth="1"/>
    <col min="2" max="2" width="74.09765625" style="314" bestFit="1" customWidth="1"/>
    <col min="3" max="4" width="13.59765625" style="314" bestFit="1" customWidth="1"/>
    <col min="5" max="5" width="17" style="314" bestFit="1" customWidth="1"/>
    <col min="6" max="6" width="17.09765625" style="314" bestFit="1" customWidth="1"/>
    <col min="7" max="16384" width="9" style="314"/>
  </cols>
  <sheetData>
    <row r="1" spans="1:6">
      <c r="A1" s="314" t="s">
        <v>360</v>
      </c>
    </row>
    <row r="2" spans="1:6">
      <c r="A2" s="314" t="s">
        <v>164</v>
      </c>
      <c r="B2" s="314" t="s">
        <v>165</v>
      </c>
      <c r="C2" s="314" t="s">
        <v>166</v>
      </c>
      <c r="D2" s="314" t="s">
        <v>167</v>
      </c>
      <c r="E2" s="314" t="s">
        <v>381</v>
      </c>
      <c r="F2" s="314" t="s">
        <v>382</v>
      </c>
    </row>
    <row r="3" spans="1:6">
      <c r="A3" s="315" t="s">
        <v>361</v>
      </c>
      <c r="B3" s="314" t="s">
        <v>383</v>
      </c>
      <c r="C3" s="314">
        <v>52</v>
      </c>
      <c r="D3" s="314">
        <v>0</v>
      </c>
      <c r="E3" s="314">
        <f>ROUND(C3,0)</f>
        <v>52</v>
      </c>
      <c r="F3" s="314">
        <f>ROUND(D3,0)</f>
        <v>0</v>
      </c>
    </row>
    <row r="4" spans="1:6">
      <c r="A4" s="315" t="s">
        <v>168</v>
      </c>
      <c r="B4" s="314" t="s">
        <v>384</v>
      </c>
      <c r="C4" s="314">
        <v>977104.17</v>
      </c>
      <c r="D4" s="314">
        <v>0</v>
      </c>
      <c r="E4" s="314">
        <f t="shared" ref="E4:E67" si="0">ROUND(C4,0)</f>
        <v>977104</v>
      </c>
      <c r="F4" s="314">
        <f t="shared" ref="F4:F67" si="1">ROUND(D4,0)</f>
        <v>0</v>
      </c>
    </row>
    <row r="5" spans="1:6">
      <c r="A5" s="315" t="s">
        <v>169</v>
      </c>
      <c r="B5" s="314" t="s">
        <v>385</v>
      </c>
      <c r="C5" s="314">
        <v>529711.16</v>
      </c>
      <c r="D5" s="314">
        <v>0</v>
      </c>
      <c r="E5" s="314">
        <f t="shared" si="0"/>
        <v>529711</v>
      </c>
      <c r="F5" s="314">
        <f t="shared" si="1"/>
        <v>0</v>
      </c>
    </row>
    <row r="6" spans="1:6">
      <c r="A6" s="315" t="s">
        <v>170</v>
      </c>
      <c r="B6" s="314" t="s">
        <v>386</v>
      </c>
      <c r="C6" s="314">
        <v>32259745.77</v>
      </c>
      <c r="D6" s="314">
        <v>0</v>
      </c>
      <c r="E6" s="314">
        <f t="shared" si="0"/>
        <v>32259746</v>
      </c>
      <c r="F6" s="314">
        <f t="shared" si="1"/>
        <v>0</v>
      </c>
    </row>
    <row r="7" spans="1:6">
      <c r="A7" s="315" t="s">
        <v>171</v>
      </c>
      <c r="B7" s="314" t="s">
        <v>387</v>
      </c>
      <c r="C7" s="314">
        <v>697627.67</v>
      </c>
      <c r="D7" s="314">
        <v>0</v>
      </c>
      <c r="E7" s="314">
        <f t="shared" si="0"/>
        <v>697628</v>
      </c>
      <c r="F7" s="314">
        <f t="shared" si="1"/>
        <v>0</v>
      </c>
    </row>
    <row r="8" spans="1:6">
      <c r="A8" s="315" t="s">
        <v>172</v>
      </c>
      <c r="B8" s="314" t="s">
        <v>388</v>
      </c>
      <c r="C8" s="314">
        <v>5326.98</v>
      </c>
      <c r="D8" s="314">
        <v>0</v>
      </c>
      <c r="E8" s="314">
        <f t="shared" si="0"/>
        <v>5327</v>
      </c>
      <c r="F8" s="314">
        <f t="shared" si="1"/>
        <v>0</v>
      </c>
    </row>
    <row r="9" spans="1:6">
      <c r="A9" s="315" t="s">
        <v>173</v>
      </c>
      <c r="B9" s="314" t="s">
        <v>174</v>
      </c>
      <c r="C9" s="314">
        <v>5249290.84</v>
      </c>
      <c r="D9" s="314">
        <v>0</v>
      </c>
      <c r="E9" s="314">
        <f t="shared" si="0"/>
        <v>5249291</v>
      </c>
      <c r="F9" s="314">
        <f t="shared" si="1"/>
        <v>0</v>
      </c>
    </row>
    <row r="10" spans="1:6">
      <c r="A10" s="315" t="s">
        <v>175</v>
      </c>
      <c r="B10" s="314" t="s">
        <v>176</v>
      </c>
      <c r="C10" s="314">
        <v>163874315.40000001</v>
      </c>
      <c r="D10" s="314">
        <v>0</v>
      </c>
      <c r="E10" s="314">
        <f t="shared" si="0"/>
        <v>163874315</v>
      </c>
      <c r="F10" s="314">
        <f t="shared" si="1"/>
        <v>0</v>
      </c>
    </row>
    <row r="11" spans="1:6">
      <c r="A11" s="315" t="s">
        <v>177</v>
      </c>
      <c r="B11" s="314" t="s">
        <v>178</v>
      </c>
      <c r="C11" s="314">
        <v>5879.12</v>
      </c>
      <c r="D11" s="314">
        <v>0</v>
      </c>
      <c r="E11" s="314">
        <f t="shared" si="0"/>
        <v>5879</v>
      </c>
      <c r="F11" s="314">
        <f t="shared" si="1"/>
        <v>0</v>
      </c>
    </row>
    <row r="12" spans="1:6">
      <c r="A12" s="315" t="s">
        <v>179</v>
      </c>
      <c r="B12" s="314" t="s">
        <v>180</v>
      </c>
      <c r="C12" s="314">
        <v>8970.99</v>
      </c>
      <c r="D12" s="314">
        <v>0</v>
      </c>
      <c r="E12" s="314">
        <f t="shared" si="0"/>
        <v>8971</v>
      </c>
      <c r="F12" s="314">
        <f t="shared" si="1"/>
        <v>0</v>
      </c>
    </row>
    <row r="13" spans="1:6">
      <c r="A13" s="315" t="s">
        <v>362</v>
      </c>
      <c r="B13" s="314" t="s">
        <v>363</v>
      </c>
      <c r="C13" s="314">
        <v>21</v>
      </c>
      <c r="D13" s="314">
        <v>0</v>
      </c>
      <c r="E13" s="314">
        <f t="shared" si="0"/>
        <v>21</v>
      </c>
      <c r="F13" s="314">
        <f t="shared" si="1"/>
        <v>0</v>
      </c>
    </row>
    <row r="14" spans="1:6">
      <c r="A14" s="315" t="s">
        <v>364</v>
      </c>
      <c r="B14" s="314" t="s">
        <v>365</v>
      </c>
      <c r="C14" s="314">
        <v>4532.6000000000004</v>
      </c>
      <c r="D14" s="314">
        <v>0</v>
      </c>
      <c r="E14" s="314">
        <f t="shared" si="0"/>
        <v>4533</v>
      </c>
      <c r="F14" s="314">
        <f t="shared" si="1"/>
        <v>0</v>
      </c>
    </row>
    <row r="15" spans="1:6">
      <c r="A15" s="315" t="s">
        <v>366</v>
      </c>
      <c r="B15" s="314" t="s">
        <v>389</v>
      </c>
      <c r="C15" s="314">
        <v>3500010175</v>
      </c>
      <c r="D15" s="314">
        <v>0</v>
      </c>
      <c r="E15" s="314">
        <f t="shared" si="0"/>
        <v>3500010175</v>
      </c>
      <c r="F15" s="314">
        <f t="shared" si="1"/>
        <v>0</v>
      </c>
    </row>
    <row r="16" spans="1:6">
      <c r="A16" s="315" t="s">
        <v>183</v>
      </c>
      <c r="B16" s="314" t="s">
        <v>390</v>
      </c>
      <c r="C16" s="314">
        <v>10577556.91</v>
      </c>
      <c r="D16" s="314">
        <v>0</v>
      </c>
      <c r="E16" s="314">
        <f t="shared" si="0"/>
        <v>10577557</v>
      </c>
      <c r="F16" s="314">
        <f t="shared" si="1"/>
        <v>0</v>
      </c>
    </row>
    <row r="17" spans="1:6">
      <c r="A17" s="315" t="s">
        <v>184</v>
      </c>
      <c r="B17" s="314" t="s">
        <v>391</v>
      </c>
      <c r="C17" s="314">
        <v>5039.6000000000004</v>
      </c>
      <c r="D17" s="314">
        <v>0</v>
      </c>
      <c r="E17" s="314">
        <f t="shared" si="0"/>
        <v>5040</v>
      </c>
      <c r="F17" s="314">
        <f t="shared" si="1"/>
        <v>0</v>
      </c>
    </row>
    <row r="18" spans="1:6">
      <c r="A18" s="315" t="s">
        <v>185</v>
      </c>
      <c r="B18" s="314" t="s">
        <v>392</v>
      </c>
      <c r="C18" s="314">
        <v>63029.73</v>
      </c>
      <c r="D18" s="314">
        <v>0</v>
      </c>
      <c r="E18" s="314">
        <f t="shared" si="0"/>
        <v>63030</v>
      </c>
      <c r="F18" s="314">
        <f t="shared" si="1"/>
        <v>0</v>
      </c>
    </row>
    <row r="19" spans="1:6">
      <c r="A19" s="315" t="s">
        <v>367</v>
      </c>
      <c r="B19" s="314" t="s">
        <v>393</v>
      </c>
      <c r="C19" s="314">
        <v>0</v>
      </c>
      <c r="D19" s="314">
        <v>35059</v>
      </c>
      <c r="E19" s="314">
        <f t="shared" si="0"/>
        <v>0</v>
      </c>
      <c r="F19" s="314">
        <f t="shared" si="1"/>
        <v>35059</v>
      </c>
    </row>
    <row r="20" spans="1:6">
      <c r="A20" s="315" t="s">
        <v>186</v>
      </c>
      <c r="B20" s="314" t="s">
        <v>394</v>
      </c>
      <c r="C20" s="314">
        <v>41434.78</v>
      </c>
      <c r="D20" s="314">
        <v>0</v>
      </c>
      <c r="E20" s="314">
        <f t="shared" si="0"/>
        <v>41435</v>
      </c>
      <c r="F20" s="314">
        <f t="shared" si="1"/>
        <v>0</v>
      </c>
    </row>
    <row r="21" spans="1:6">
      <c r="A21" s="315" t="s">
        <v>368</v>
      </c>
      <c r="B21" s="314" t="s">
        <v>369</v>
      </c>
      <c r="C21" s="314">
        <v>0</v>
      </c>
      <c r="D21" s="314">
        <v>6950.3</v>
      </c>
      <c r="E21" s="314">
        <f t="shared" si="0"/>
        <v>0</v>
      </c>
      <c r="F21" s="314">
        <f t="shared" si="1"/>
        <v>6950</v>
      </c>
    </row>
    <row r="22" spans="1:6">
      <c r="A22" s="315" t="s">
        <v>370</v>
      </c>
      <c r="B22" s="314" t="s">
        <v>395</v>
      </c>
      <c r="C22" s="314">
        <v>5154341.12</v>
      </c>
      <c r="D22" s="314">
        <v>0</v>
      </c>
      <c r="E22" s="314">
        <f t="shared" si="0"/>
        <v>5154341</v>
      </c>
      <c r="F22" s="314">
        <f t="shared" si="1"/>
        <v>0</v>
      </c>
    </row>
    <row r="23" spans="1:6">
      <c r="A23" s="315" t="s">
        <v>187</v>
      </c>
      <c r="B23" s="314" t="s">
        <v>396</v>
      </c>
      <c r="C23" s="314">
        <v>290809.84999999998</v>
      </c>
      <c r="D23" s="314">
        <v>0</v>
      </c>
      <c r="E23" s="314">
        <f t="shared" si="0"/>
        <v>290810</v>
      </c>
      <c r="F23" s="314">
        <f t="shared" si="1"/>
        <v>0</v>
      </c>
    </row>
    <row r="24" spans="1:6">
      <c r="A24" s="315" t="s">
        <v>189</v>
      </c>
      <c r="B24" s="314" t="s">
        <v>397</v>
      </c>
      <c r="C24" s="314">
        <v>201868.21</v>
      </c>
      <c r="D24" s="314">
        <v>0</v>
      </c>
      <c r="E24" s="314">
        <f t="shared" si="0"/>
        <v>201868</v>
      </c>
      <c r="F24" s="314">
        <f t="shared" si="1"/>
        <v>0</v>
      </c>
    </row>
    <row r="25" spans="1:6">
      <c r="A25" s="315" t="s">
        <v>191</v>
      </c>
      <c r="B25" s="314" t="s">
        <v>192</v>
      </c>
      <c r="C25" s="314">
        <v>0</v>
      </c>
      <c r="D25" s="314">
        <v>232.02</v>
      </c>
      <c r="E25" s="314">
        <f t="shared" si="0"/>
        <v>0</v>
      </c>
      <c r="F25" s="314">
        <f t="shared" si="1"/>
        <v>232</v>
      </c>
    </row>
    <row r="26" spans="1:6">
      <c r="A26" s="315" t="s">
        <v>193</v>
      </c>
      <c r="B26" s="314" t="s">
        <v>194</v>
      </c>
      <c r="C26" s="314">
        <v>77.86</v>
      </c>
      <c r="D26" s="314">
        <v>0</v>
      </c>
      <c r="E26" s="314">
        <f t="shared" si="0"/>
        <v>78</v>
      </c>
      <c r="F26" s="314">
        <f t="shared" si="1"/>
        <v>0</v>
      </c>
    </row>
    <row r="27" spans="1:6">
      <c r="A27" s="315" t="s">
        <v>195</v>
      </c>
      <c r="B27" s="314" t="s">
        <v>398</v>
      </c>
      <c r="C27" s="314">
        <v>0</v>
      </c>
      <c r="D27" s="314">
        <v>4861336392.8900003</v>
      </c>
      <c r="E27" s="314">
        <f t="shared" si="0"/>
        <v>0</v>
      </c>
      <c r="F27" s="314">
        <f t="shared" si="1"/>
        <v>4861336393</v>
      </c>
    </row>
    <row r="28" spans="1:6">
      <c r="A28" s="315" t="s">
        <v>197</v>
      </c>
      <c r="B28" s="314" t="s">
        <v>399</v>
      </c>
      <c r="C28" s="314">
        <v>0</v>
      </c>
      <c r="D28" s="314">
        <v>120830157.64</v>
      </c>
      <c r="E28" s="314">
        <f t="shared" si="0"/>
        <v>0</v>
      </c>
      <c r="F28" s="314">
        <f t="shared" si="1"/>
        <v>120830158</v>
      </c>
    </row>
    <row r="29" spans="1:6">
      <c r="A29" s="315" t="s">
        <v>199</v>
      </c>
      <c r="B29" s="314" t="s">
        <v>400</v>
      </c>
      <c r="C29" s="314">
        <v>1622009606.8800001</v>
      </c>
      <c r="D29" s="314">
        <v>0</v>
      </c>
      <c r="E29" s="314">
        <f t="shared" si="0"/>
        <v>1622009607</v>
      </c>
      <c r="F29" s="314">
        <f t="shared" si="1"/>
        <v>0</v>
      </c>
    </row>
    <row r="30" spans="1:6">
      <c r="A30" s="315" t="s">
        <v>201</v>
      </c>
      <c r="B30" s="314" t="s">
        <v>401</v>
      </c>
      <c r="C30" s="314">
        <v>0</v>
      </c>
      <c r="D30" s="314">
        <v>1604128158.03</v>
      </c>
      <c r="E30" s="314">
        <f t="shared" si="0"/>
        <v>0</v>
      </c>
      <c r="F30" s="314">
        <f t="shared" si="1"/>
        <v>1604128158</v>
      </c>
    </row>
    <row r="31" spans="1:6">
      <c r="A31" s="315" t="s">
        <v>203</v>
      </c>
      <c r="B31" s="314" t="s">
        <v>402</v>
      </c>
      <c r="C31" s="314">
        <v>1366113144.71</v>
      </c>
      <c r="D31" s="314">
        <v>0</v>
      </c>
      <c r="E31" s="314">
        <f t="shared" si="0"/>
        <v>1366113145</v>
      </c>
      <c r="F31" s="314">
        <f t="shared" si="1"/>
        <v>0</v>
      </c>
    </row>
    <row r="32" spans="1:6">
      <c r="A32" s="315" t="s">
        <v>205</v>
      </c>
      <c r="B32" s="314" t="s">
        <v>403</v>
      </c>
      <c r="C32" s="314">
        <v>95961818.939999998</v>
      </c>
      <c r="D32" s="314">
        <v>0</v>
      </c>
      <c r="E32" s="314">
        <f t="shared" si="0"/>
        <v>95961819</v>
      </c>
      <c r="F32" s="314">
        <f t="shared" si="1"/>
        <v>0</v>
      </c>
    </row>
    <row r="33" spans="1:6">
      <c r="A33" s="315" t="s">
        <v>207</v>
      </c>
      <c r="B33" s="314" t="s">
        <v>404</v>
      </c>
      <c r="C33" s="314">
        <v>25314858.800000001</v>
      </c>
      <c r="D33" s="314">
        <v>0</v>
      </c>
      <c r="E33" s="314">
        <f t="shared" si="0"/>
        <v>25314859</v>
      </c>
      <c r="F33" s="314">
        <f t="shared" si="1"/>
        <v>0</v>
      </c>
    </row>
    <row r="34" spans="1:6">
      <c r="A34" s="315" t="s">
        <v>209</v>
      </c>
      <c r="B34" s="314" t="s">
        <v>405</v>
      </c>
      <c r="C34" s="314">
        <v>438520945</v>
      </c>
      <c r="D34" s="314">
        <v>0</v>
      </c>
      <c r="E34" s="314">
        <f t="shared" si="0"/>
        <v>438520945</v>
      </c>
      <c r="F34" s="314">
        <f t="shared" si="1"/>
        <v>0</v>
      </c>
    </row>
    <row r="35" spans="1:6">
      <c r="A35" s="315" t="s">
        <v>211</v>
      </c>
      <c r="B35" s="314" t="s">
        <v>406</v>
      </c>
      <c r="C35" s="314">
        <v>0</v>
      </c>
      <c r="D35" s="314">
        <v>189584119.41999999</v>
      </c>
      <c r="E35" s="314">
        <f t="shared" si="0"/>
        <v>0</v>
      </c>
      <c r="F35" s="314">
        <f t="shared" si="1"/>
        <v>189584119</v>
      </c>
    </row>
    <row r="36" spans="1:6">
      <c r="A36" s="315" t="s">
        <v>371</v>
      </c>
      <c r="B36" s="314" t="s">
        <v>407</v>
      </c>
      <c r="C36" s="314">
        <v>0</v>
      </c>
      <c r="D36" s="314">
        <v>467179.29</v>
      </c>
      <c r="E36" s="314">
        <f t="shared" si="0"/>
        <v>0</v>
      </c>
      <c r="F36" s="314">
        <f t="shared" si="1"/>
        <v>467179</v>
      </c>
    </row>
    <row r="37" spans="1:6">
      <c r="A37" s="315" t="s">
        <v>373</v>
      </c>
      <c r="B37" s="314" t="s">
        <v>408</v>
      </c>
      <c r="C37" s="314">
        <v>0</v>
      </c>
      <c r="D37" s="314">
        <v>0.01</v>
      </c>
      <c r="E37" s="314">
        <f t="shared" si="0"/>
        <v>0</v>
      </c>
      <c r="F37" s="314">
        <f t="shared" si="1"/>
        <v>0</v>
      </c>
    </row>
    <row r="38" spans="1:6">
      <c r="A38" s="315" t="s">
        <v>374</v>
      </c>
      <c r="B38" s="314" t="s">
        <v>409</v>
      </c>
      <c r="C38" s="314">
        <v>0</v>
      </c>
      <c r="D38" s="314">
        <v>60731.53</v>
      </c>
      <c r="E38" s="314">
        <f t="shared" si="0"/>
        <v>0</v>
      </c>
      <c r="F38" s="314">
        <f t="shared" si="1"/>
        <v>60732</v>
      </c>
    </row>
    <row r="39" spans="1:6">
      <c r="A39" s="315" t="s">
        <v>213</v>
      </c>
      <c r="B39" s="314" t="s">
        <v>410</v>
      </c>
      <c r="C39" s="314">
        <v>0</v>
      </c>
      <c r="D39" s="314">
        <v>11932883.539999999</v>
      </c>
      <c r="E39" s="314">
        <f t="shared" si="0"/>
        <v>0</v>
      </c>
      <c r="F39" s="314">
        <f t="shared" si="1"/>
        <v>11932884</v>
      </c>
    </row>
    <row r="40" spans="1:6">
      <c r="A40" s="315" t="s">
        <v>215</v>
      </c>
      <c r="B40" s="314" t="s">
        <v>216</v>
      </c>
      <c r="C40" s="314">
        <v>0</v>
      </c>
      <c r="D40" s="314">
        <v>18200</v>
      </c>
      <c r="E40" s="314">
        <f t="shared" si="0"/>
        <v>0</v>
      </c>
      <c r="F40" s="314">
        <f t="shared" si="1"/>
        <v>18200</v>
      </c>
    </row>
    <row r="41" spans="1:6">
      <c r="A41" s="315" t="s">
        <v>217</v>
      </c>
      <c r="B41" s="314" t="s">
        <v>411</v>
      </c>
      <c r="C41" s="314">
        <v>0</v>
      </c>
      <c r="D41" s="314">
        <v>140000.38</v>
      </c>
      <c r="E41" s="314">
        <f t="shared" si="0"/>
        <v>0</v>
      </c>
      <c r="F41" s="314">
        <f t="shared" si="1"/>
        <v>140000</v>
      </c>
    </row>
    <row r="42" spans="1:6">
      <c r="A42" s="315" t="s">
        <v>219</v>
      </c>
      <c r="B42" s="314" t="s">
        <v>412</v>
      </c>
      <c r="C42" s="314">
        <v>0</v>
      </c>
      <c r="D42" s="314">
        <v>598885.76</v>
      </c>
      <c r="E42" s="314">
        <f t="shared" si="0"/>
        <v>0</v>
      </c>
      <c r="F42" s="314">
        <f t="shared" si="1"/>
        <v>598886</v>
      </c>
    </row>
    <row r="43" spans="1:6">
      <c r="A43" s="315" t="s">
        <v>221</v>
      </c>
      <c r="B43" s="314" t="s">
        <v>413</v>
      </c>
      <c r="C43" s="314">
        <v>57.94</v>
      </c>
      <c r="D43" s="314">
        <v>0</v>
      </c>
      <c r="E43" s="314">
        <f t="shared" si="0"/>
        <v>58</v>
      </c>
      <c r="F43" s="314">
        <f t="shared" si="1"/>
        <v>0</v>
      </c>
    </row>
    <row r="44" spans="1:6">
      <c r="A44" s="315" t="s">
        <v>223</v>
      </c>
      <c r="B44" s="314" t="s">
        <v>414</v>
      </c>
      <c r="C44" s="314">
        <v>0.8</v>
      </c>
      <c r="D44" s="314">
        <v>0</v>
      </c>
      <c r="E44" s="314">
        <f t="shared" si="0"/>
        <v>1</v>
      </c>
      <c r="F44" s="314">
        <f t="shared" si="1"/>
        <v>0</v>
      </c>
    </row>
    <row r="45" spans="1:6">
      <c r="A45" s="315" t="s">
        <v>225</v>
      </c>
      <c r="B45" s="314" t="s">
        <v>415</v>
      </c>
      <c r="C45" s="314">
        <v>0</v>
      </c>
      <c r="D45" s="314">
        <v>9304437.0700000003</v>
      </c>
      <c r="E45" s="314">
        <f t="shared" si="0"/>
        <v>0</v>
      </c>
      <c r="F45" s="314">
        <f t="shared" si="1"/>
        <v>9304437</v>
      </c>
    </row>
    <row r="46" spans="1:6">
      <c r="A46" s="315" t="s">
        <v>226</v>
      </c>
      <c r="B46" s="314" t="s">
        <v>416</v>
      </c>
      <c r="C46" s="314">
        <v>0</v>
      </c>
      <c r="D46" s="314">
        <v>434249.73</v>
      </c>
      <c r="E46" s="314">
        <f t="shared" si="0"/>
        <v>0</v>
      </c>
      <c r="F46" s="314">
        <f t="shared" si="1"/>
        <v>434250</v>
      </c>
    </row>
    <row r="47" spans="1:6">
      <c r="A47" s="315" t="s">
        <v>228</v>
      </c>
      <c r="B47" s="314" t="s">
        <v>417</v>
      </c>
      <c r="C47" s="314">
        <v>0</v>
      </c>
      <c r="D47" s="314">
        <v>2627176</v>
      </c>
      <c r="E47" s="314">
        <f t="shared" si="0"/>
        <v>0</v>
      </c>
      <c r="F47" s="314">
        <f t="shared" si="1"/>
        <v>2627176</v>
      </c>
    </row>
    <row r="48" spans="1:6">
      <c r="A48" s="315" t="s">
        <v>230</v>
      </c>
      <c r="B48" s="314" t="s">
        <v>418</v>
      </c>
      <c r="C48" s="314">
        <v>0</v>
      </c>
      <c r="D48" s="314">
        <v>21020.18</v>
      </c>
      <c r="E48" s="314">
        <f t="shared" si="0"/>
        <v>0</v>
      </c>
      <c r="F48" s="314">
        <f t="shared" si="1"/>
        <v>21020</v>
      </c>
    </row>
    <row r="49" spans="1:6">
      <c r="A49" s="315" t="s">
        <v>232</v>
      </c>
      <c r="B49" s="314" t="s">
        <v>419</v>
      </c>
      <c r="C49" s="314">
        <v>0</v>
      </c>
      <c r="D49" s="314">
        <v>40000.43</v>
      </c>
      <c r="E49" s="314">
        <f t="shared" si="0"/>
        <v>0</v>
      </c>
      <c r="F49" s="314">
        <f t="shared" si="1"/>
        <v>40000</v>
      </c>
    </row>
    <row r="50" spans="1:6">
      <c r="A50" s="315" t="s">
        <v>234</v>
      </c>
      <c r="B50" s="314" t="s">
        <v>420</v>
      </c>
      <c r="C50" s="314">
        <v>0</v>
      </c>
      <c r="D50" s="314">
        <v>830000.07</v>
      </c>
      <c r="E50" s="314">
        <f t="shared" si="0"/>
        <v>0</v>
      </c>
      <c r="F50" s="314">
        <f t="shared" si="1"/>
        <v>830000</v>
      </c>
    </row>
    <row r="51" spans="1:6">
      <c r="A51" s="315" t="s">
        <v>235</v>
      </c>
      <c r="B51" s="314" t="s">
        <v>236</v>
      </c>
      <c r="C51" s="314">
        <v>0</v>
      </c>
      <c r="D51" s="314">
        <v>165197.49</v>
      </c>
      <c r="E51" s="314">
        <f t="shared" si="0"/>
        <v>0</v>
      </c>
      <c r="F51" s="314">
        <f t="shared" si="1"/>
        <v>165197</v>
      </c>
    </row>
    <row r="52" spans="1:6">
      <c r="A52" s="315" t="s">
        <v>237</v>
      </c>
      <c r="B52" s="314" t="s">
        <v>421</v>
      </c>
      <c r="C52" s="314">
        <v>0</v>
      </c>
      <c r="D52" s="314">
        <v>4154405.8</v>
      </c>
      <c r="E52" s="314">
        <f t="shared" si="0"/>
        <v>0</v>
      </c>
      <c r="F52" s="314">
        <f t="shared" si="1"/>
        <v>4154406</v>
      </c>
    </row>
    <row r="53" spans="1:6">
      <c r="A53" s="315" t="s">
        <v>240</v>
      </c>
      <c r="B53" s="314" t="s">
        <v>422</v>
      </c>
      <c r="C53" s="314">
        <v>0</v>
      </c>
      <c r="D53" s="314">
        <v>29999120.140000001</v>
      </c>
      <c r="E53" s="314">
        <f t="shared" si="0"/>
        <v>0</v>
      </c>
      <c r="F53" s="314">
        <f>ROUND(D53,0)+78</f>
        <v>29999198</v>
      </c>
    </row>
    <row r="54" spans="1:6">
      <c r="A54" s="315" t="s">
        <v>241</v>
      </c>
      <c r="B54" s="314" t="s">
        <v>423</v>
      </c>
      <c r="C54" s="314">
        <v>0</v>
      </c>
      <c r="D54" s="314">
        <v>82573.820000000007</v>
      </c>
      <c r="E54" s="314">
        <f t="shared" si="0"/>
        <v>0</v>
      </c>
      <c r="F54" s="314">
        <f t="shared" si="1"/>
        <v>82574</v>
      </c>
    </row>
    <row r="55" spans="1:6">
      <c r="A55" s="315" t="s">
        <v>242</v>
      </c>
      <c r="B55" s="314" t="s">
        <v>243</v>
      </c>
      <c r="C55" s="314">
        <v>0</v>
      </c>
      <c r="D55" s="314">
        <v>628769.5</v>
      </c>
      <c r="E55" s="314">
        <f t="shared" si="0"/>
        <v>0</v>
      </c>
      <c r="F55" s="314">
        <f t="shared" si="1"/>
        <v>628770</v>
      </c>
    </row>
    <row r="56" spans="1:6">
      <c r="A56" s="315" t="s">
        <v>375</v>
      </c>
      <c r="B56" s="314" t="s">
        <v>376</v>
      </c>
      <c r="C56" s="314">
        <v>9038</v>
      </c>
      <c r="D56" s="314">
        <v>0</v>
      </c>
      <c r="E56" s="314">
        <f t="shared" si="0"/>
        <v>9038</v>
      </c>
      <c r="F56" s="314">
        <f t="shared" si="1"/>
        <v>0</v>
      </c>
    </row>
    <row r="57" spans="1:6">
      <c r="A57" s="315" t="s">
        <v>244</v>
      </c>
      <c r="B57" s="314" t="s">
        <v>245</v>
      </c>
      <c r="C57" s="314">
        <v>0</v>
      </c>
      <c r="D57" s="314">
        <v>129633</v>
      </c>
      <c r="E57" s="314">
        <f t="shared" si="0"/>
        <v>0</v>
      </c>
      <c r="F57" s="314">
        <f t="shared" si="1"/>
        <v>129633</v>
      </c>
    </row>
    <row r="58" spans="1:6">
      <c r="A58" s="315" t="s">
        <v>246</v>
      </c>
      <c r="B58" s="314" t="s">
        <v>247</v>
      </c>
      <c r="C58" s="314">
        <v>0</v>
      </c>
      <c r="D58" s="314">
        <v>191369.35</v>
      </c>
      <c r="E58" s="314">
        <f t="shared" si="0"/>
        <v>0</v>
      </c>
      <c r="F58" s="314">
        <f t="shared" si="1"/>
        <v>191369</v>
      </c>
    </row>
    <row r="59" spans="1:6">
      <c r="A59" s="315" t="s">
        <v>248</v>
      </c>
      <c r="B59" s="314" t="s">
        <v>249</v>
      </c>
      <c r="C59" s="314">
        <v>0</v>
      </c>
      <c r="D59" s="314">
        <v>536</v>
      </c>
      <c r="E59" s="314">
        <f t="shared" si="0"/>
        <v>0</v>
      </c>
      <c r="F59" s="314">
        <f t="shared" si="1"/>
        <v>536</v>
      </c>
    </row>
    <row r="60" spans="1:6">
      <c r="A60" s="315" t="s">
        <v>250</v>
      </c>
      <c r="B60" s="314" t="s">
        <v>251</v>
      </c>
      <c r="C60" s="314">
        <v>0</v>
      </c>
      <c r="D60" s="314">
        <v>559</v>
      </c>
      <c r="E60" s="314">
        <f t="shared" si="0"/>
        <v>0</v>
      </c>
      <c r="F60" s="314">
        <f t="shared" si="1"/>
        <v>559</v>
      </c>
    </row>
    <row r="61" spans="1:6">
      <c r="A61" s="315" t="s">
        <v>252</v>
      </c>
      <c r="B61" s="314" t="s">
        <v>253</v>
      </c>
      <c r="C61" s="314">
        <v>0</v>
      </c>
      <c r="D61" s="314">
        <v>1368</v>
      </c>
      <c r="E61" s="314">
        <f t="shared" si="0"/>
        <v>0</v>
      </c>
      <c r="F61" s="314">
        <f t="shared" si="1"/>
        <v>1368</v>
      </c>
    </row>
    <row r="62" spans="1:6">
      <c r="A62" s="315" t="s">
        <v>377</v>
      </c>
      <c r="B62" s="314" t="s">
        <v>424</v>
      </c>
      <c r="C62" s="314">
        <v>0</v>
      </c>
      <c r="D62" s="314">
        <v>34407585.299999997</v>
      </c>
      <c r="E62" s="314">
        <f t="shared" si="0"/>
        <v>0</v>
      </c>
      <c r="F62" s="314">
        <f t="shared" si="1"/>
        <v>34407585</v>
      </c>
    </row>
    <row r="63" spans="1:6">
      <c r="A63" s="315" t="s">
        <v>378</v>
      </c>
      <c r="B63" s="314" t="s">
        <v>425</v>
      </c>
      <c r="C63" s="314">
        <v>0</v>
      </c>
      <c r="D63" s="314">
        <v>5154341.12</v>
      </c>
      <c r="E63" s="314">
        <f t="shared" si="0"/>
        <v>0</v>
      </c>
      <c r="F63" s="314">
        <f t="shared" si="1"/>
        <v>5154341</v>
      </c>
    </row>
    <row r="64" spans="1:6">
      <c r="A64" s="315" t="s">
        <v>254</v>
      </c>
      <c r="B64" s="314" t="s">
        <v>426</v>
      </c>
      <c r="C64" s="314">
        <v>0</v>
      </c>
      <c r="D64" s="314">
        <v>284314481.57999998</v>
      </c>
      <c r="E64" s="314">
        <f t="shared" si="0"/>
        <v>0</v>
      </c>
      <c r="F64" s="314">
        <f t="shared" si="1"/>
        <v>284314482</v>
      </c>
    </row>
    <row r="65" spans="1:6">
      <c r="A65" s="315" t="s">
        <v>379</v>
      </c>
      <c r="B65" s="314" t="s">
        <v>427</v>
      </c>
      <c r="C65" s="314">
        <v>0</v>
      </c>
      <c r="D65" s="314">
        <v>70836</v>
      </c>
      <c r="E65" s="314">
        <f t="shared" si="0"/>
        <v>0</v>
      </c>
      <c r="F65" s="314">
        <f t="shared" si="1"/>
        <v>70836</v>
      </c>
    </row>
    <row r="66" spans="1:6">
      <c r="A66" s="315" t="s">
        <v>256</v>
      </c>
      <c r="B66" s="314" t="s">
        <v>428</v>
      </c>
      <c r="C66" s="314">
        <v>0</v>
      </c>
      <c r="D66" s="314">
        <v>95961818.939999998</v>
      </c>
      <c r="E66" s="314">
        <f t="shared" si="0"/>
        <v>0</v>
      </c>
      <c r="F66" s="314">
        <f t="shared" si="1"/>
        <v>95961819</v>
      </c>
    </row>
    <row r="67" spans="1:6">
      <c r="A67" s="315" t="s">
        <v>258</v>
      </c>
      <c r="B67" s="314" t="s">
        <v>429</v>
      </c>
      <c r="C67" s="314">
        <v>0</v>
      </c>
      <c r="D67" s="314">
        <v>25314858.800000001</v>
      </c>
      <c r="E67" s="314">
        <f t="shared" si="0"/>
        <v>0</v>
      </c>
      <c r="F67" s="314">
        <f t="shared" si="1"/>
        <v>25314859</v>
      </c>
    </row>
    <row r="68" spans="1:6">
      <c r="A68" s="315" t="s">
        <v>260</v>
      </c>
      <c r="B68" s="314" t="s">
        <v>430</v>
      </c>
      <c r="C68" s="314">
        <v>2719850.29</v>
      </c>
      <c r="D68" s="314">
        <v>0</v>
      </c>
      <c r="E68" s="314">
        <f t="shared" ref="E68:E87" si="2">ROUND(C68,0)</f>
        <v>2719850</v>
      </c>
      <c r="F68" s="314">
        <f t="shared" ref="F68:F87" si="3">ROUND(D68,0)</f>
        <v>0</v>
      </c>
    </row>
    <row r="69" spans="1:6">
      <c r="A69" s="315" t="s">
        <v>262</v>
      </c>
      <c r="B69" s="314" t="s">
        <v>431</v>
      </c>
      <c r="C69" s="314">
        <v>353602.54</v>
      </c>
      <c r="D69" s="314">
        <v>0</v>
      </c>
      <c r="E69" s="314">
        <f t="shared" si="2"/>
        <v>353603</v>
      </c>
      <c r="F69" s="314">
        <f t="shared" si="3"/>
        <v>0</v>
      </c>
    </row>
    <row r="70" spans="1:6">
      <c r="A70" s="315" t="s">
        <v>264</v>
      </c>
      <c r="B70" s="314" t="s">
        <v>432</v>
      </c>
      <c r="C70" s="314">
        <v>1306452.3799999999</v>
      </c>
      <c r="D70" s="314">
        <v>0</v>
      </c>
      <c r="E70" s="314">
        <f t="shared" si="2"/>
        <v>1306452</v>
      </c>
      <c r="F70" s="314">
        <f t="shared" si="3"/>
        <v>0</v>
      </c>
    </row>
    <row r="71" spans="1:6">
      <c r="A71" s="315" t="s">
        <v>266</v>
      </c>
      <c r="B71" s="314" t="s">
        <v>267</v>
      </c>
      <c r="C71" s="314">
        <v>169839</v>
      </c>
      <c r="D71" s="314">
        <v>0</v>
      </c>
      <c r="E71" s="314">
        <f t="shared" si="2"/>
        <v>169839</v>
      </c>
      <c r="F71" s="314">
        <f t="shared" si="3"/>
        <v>0</v>
      </c>
    </row>
    <row r="72" spans="1:6">
      <c r="A72" s="315" t="s">
        <v>268</v>
      </c>
      <c r="B72" s="314" t="s">
        <v>433</v>
      </c>
      <c r="C72" s="314">
        <v>598885</v>
      </c>
      <c r="D72" s="314">
        <v>0</v>
      </c>
      <c r="E72" s="314">
        <f t="shared" si="2"/>
        <v>598885</v>
      </c>
      <c r="F72" s="314">
        <f t="shared" si="3"/>
        <v>0</v>
      </c>
    </row>
    <row r="73" spans="1:6">
      <c r="A73" s="315" t="s">
        <v>270</v>
      </c>
      <c r="B73" s="314" t="s">
        <v>271</v>
      </c>
      <c r="C73" s="314">
        <v>1514005.95</v>
      </c>
      <c r="D73" s="314">
        <v>0</v>
      </c>
      <c r="E73" s="314">
        <f t="shared" si="2"/>
        <v>1514006</v>
      </c>
      <c r="F73" s="314">
        <f t="shared" si="3"/>
        <v>0</v>
      </c>
    </row>
    <row r="74" spans="1:6">
      <c r="A74" s="315" t="s">
        <v>272</v>
      </c>
      <c r="B74" s="314" t="s">
        <v>434</v>
      </c>
      <c r="C74" s="314">
        <v>40124</v>
      </c>
      <c r="D74" s="314">
        <v>0</v>
      </c>
      <c r="E74" s="314">
        <f t="shared" si="2"/>
        <v>40124</v>
      </c>
      <c r="F74" s="314">
        <f t="shared" si="3"/>
        <v>0</v>
      </c>
    </row>
    <row r="75" spans="1:6">
      <c r="A75" s="315" t="s">
        <v>274</v>
      </c>
      <c r="B75" s="314" t="s">
        <v>435</v>
      </c>
      <c r="C75" s="314">
        <v>7021222.8399999999</v>
      </c>
      <c r="D75" s="314">
        <v>0</v>
      </c>
      <c r="E75" s="314">
        <f t="shared" si="2"/>
        <v>7021223</v>
      </c>
      <c r="F75" s="314">
        <f t="shared" si="3"/>
        <v>0</v>
      </c>
    </row>
    <row r="76" spans="1:6">
      <c r="A76" s="315" t="s">
        <v>276</v>
      </c>
      <c r="B76" s="314" t="s">
        <v>436</v>
      </c>
      <c r="C76" s="314">
        <v>723790.05</v>
      </c>
      <c r="D76" s="314">
        <v>0</v>
      </c>
      <c r="E76" s="314">
        <f t="shared" si="2"/>
        <v>723790</v>
      </c>
      <c r="F76" s="314">
        <f t="shared" si="3"/>
        <v>0</v>
      </c>
    </row>
    <row r="77" spans="1:6">
      <c r="A77" s="315" t="s">
        <v>278</v>
      </c>
      <c r="B77" s="314" t="s">
        <v>437</v>
      </c>
      <c r="C77" s="314">
        <v>67560.44</v>
      </c>
      <c r="D77" s="314">
        <v>0</v>
      </c>
      <c r="E77" s="314">
        <f t="shared" si="2"/>
        <v>67560</v>
      </c>
      <c r="F77" s="314">
        <f t="shared" si="3"/>
        <v>0</v>
      </c>
    </row>
    <row r="78" spans="1:6">
      <c r="A78" s="315" t="s">
        <v>280</v>
      </c>
      <c r="B78" s="314" t="s">
        <v>438</v>
      </c>
      <c r="C78" s="314">
        <v>383752.39</v>
      </c>
      <c r="D78" s="314">
        <v>0</v>
      </c>
      <c r="E78" s="314">
        <f t="shared" si="2"/>
        <v>383752</v>
      </c>
      <c r="F78" s="314">
        <f t="shared" si="3"/>
        <v>0</v>
      </c>
    </row>
    <row r="79" spans="1:6">
      <c r="A79" s="315" t="s">
        <v>282</v>
      </c>
      <c r="B79" s="314" t="s">
        <v>283</v>
      </c>
      <c r="C79" s="314">
        <v>27423.78</v>
      </c>
      <c r="D79" s="314">
        <v>0</v>
      </c>
      <c r="E79" s="314">
        <f t="shared" si="2"/>
        <v>27424</v>
      </c>
      <c r="F79" s="314">
        <f t="shared" si="3"/>
        <v>0</v>
      </c>
    </row>
    <row r="80" spans="1:6">
      <c r="A80" s="315" t="s">
        <v>284</v>
      </c>
      <c r="B80" s="314" t="s">
        <v>439</v>
      </c>
      <c r="C80" s="314">
        <v>43020.02</v>
      </c>
      <c r="D80" s="314">
        <v>0</v>
      </c>
      <c r="E80" s="314">
        <f t="shared" si="2"/>
        <v>43020</v>
      </c>
      <c r="F80" s="314">
        <f t="shared" si="3"/>
        <v>0</v>
      </c>
    </row>
    <row r="81" spans="1:6">
      <c r="A81" s="315" t="s">
        <v>286</v>
      </c>
      <c r="B81" s="314" t="s">
        <v>440</v>
      </c>
      <c r="C81" s="314">
        <v>21521</v>
      </c>
      <c r="D81" s="314">
        <v>0</v>
      </c>
      <c r="E81" s="314">
        <f t="shared" si="2"/>
        <v>21521</v>
      </c>
      <c r="F81" s="314">
        <f t="shared" si="3"/>
        <v>0</v>
      </c>
    </row>
    <row r="82" spans="1:6">
      <c r="A82" s="315" t="s">
        <v>288</v>
      </c>
      <c r="B82" s="314" t="s">
        <v>441</v>
      </c>
      <c r="C82" s="314">
        <v>158</v>
      </c>
      <c r="D82" s="314">
        <v>0</v>
      </c>
      <c r="E82" s="314">
        <f t="shared" si="2"/>
        <v>158</v>
      </c>
      <c r="F82" s="314">
        <f t="shared" si="3"/>
        <v>0</v>
      </c>
    </row>
    <row r="83" spans="1:6">
      <c r="A83" s="315" t="s">
        <v>289</v>
      </c>
      <c r="B83" s="314" t="s">
        <v>442</v>
      </c>
      <c r="C83" s="314">
        <v>83563.009999999995</v>
      </c>
      <c r="D83" s="314">
        <v>0</v>
      </c>
      <c r="E83" s="314">
        <f t="shared" si="2"/>
        <v>83563</v>
      </c>
      <c r="F83" s="314">
        <f t="shared" si="3"/>
        <v>0</v>
      </c>
    </row>
    <row r="84" spans="1:6">
      <c r="A84" s="315" t="s">
        <v>291</v>
      </c>
      <c r="B84" s="314" t="s">
        <v>443</v>
      </c>
      <c r="C84" s="314">
        <v>11586</v>
      </c>
      <c r="D84" s="314">
        <v>0</v>
      </c>
      <c r="E84" s="314">
        <f t="shared" si="2"/>
        <v>11586</v>
      </c>
      <c r="F84" s="314">
        <f t="shared" si="3"/>
        <v>0</v>
      </c>
    </row>
    <row r="85" spans="1:6">
      <c r="A85" s="315" t="s">
        <v>293</v>
      </c>
      <c r="B85" s="314" t="s">
        <v>444</v>
      </c>
      <c r="C85" s="314">
        <v>13</v>
      </c>
      <c r="D85" s="314">
        <v>0</v>
      </c>
      <c r="E85" s="314">
        <f t="shared" si="2"/>
        <v>13</v>
      </c>
      <c r="F85" s="314">
        <f t="shared" si="3"/>
        <v>0</v>
      </c>
    </row>
    <row r="86" spans="1:6">
      <c r="A86" s="315" t="s">
        <v>294</v>
      </c>
      <c r="B86" s="314" t="s">
        <v>295</v>
      </c>
      <c r="C86" s="314">
        <v>451</v>
      </c>
      <c r="D86" s="314">
        <v>0</v>
      </c>
      <c r="E86" s="314">
        <f t="shared" si="2"/>
        <v>451</v>
      </c>
      <c r="F86" s="314">
        <f t="shared" si="3"/>
        <v>0</v>
      </c>
    </row>
    <row r="87" spans="1:6">
      <c r="A87" s="315" t="s">
        <v>380</v>
      </c>
      <c r="B87" s="314" t="s">
        <v>359</v>
      </c>
      <c r="C87" s="314">
        <v>161</v>
      </c>
      <c r="D87" s="314">
        <v>0</v>
      </c>
      <c r="E87" s="314">
        <f t="shared" si="2"/>
        <v>161</v>
      </c>
      <c r="F87" s="314">
        <f t="shared" si="3"/>
        <v>0</v>
      </c>
    </row>
    <row r="88" spans="1:6">
      <c r="C88" s="314">
        <f>SUM(C2:C87)</f>
        <v>7282973363.5200005</v>
      </c>
      <c r="D88" s="314">
        <f t="shared" ref="D88" si="4">SUM(D2:D87)</f>
        <v>7282973287.1300001</v>
      </c>
      <c r="E88" s="317">
        <f t="shared" ref="E88" si="5">SUM(E2:E87)</f>
        <v>7282973365</v>
      </c>
      <c r="F88" s="317">
        <f t="shared" ref="F88" si="6">SUM(F2:F87)</f>
        <v>7282973365</v>
      </c>
    </row>
    <row r="89" spans="1:6">
      <c r="D89" s="316"/>
      <c r="F89" s="318">
        <f>E88-F88</f>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2:L33"/>
  <sheetViews>
    <sheetView showGridLines="0" topLeftCell="XEI1048275" zoomScaleNormal="100" zoomScaleSheetLayoutView="100" workbookViewId="0">
      <selection activeCell="XEQ1048277" sqref="XEQ1048277:XEY1048306"/>
    </sheetView>
  </sheetViews>
  <sheetFormatPr defaultColWidth="9" defaultRowHeight="11.4"/>
  <cols>
    <col min="1" max="1" width="5.09765625" style="91" customWidth="1"/>
    <col min="2" max="2" width="25" style="124" customWidth="1"/>
    <col min="3" max="3" width="12.8984375" style="124" bestFit="1" customWidth="1"/>
    <col min="4" max="4" width="6.09765625" style="124" customWidth="1"/>
    <col min="5" max="5" width="7.8984375" style="124" customWidth="1"/>
    <col min="6" max="6" width="7.8984375" style="124" bestFit="1" customWidth="1"/>
    <col min="7" max="7" width="6.69921875" style="124" customWidth="1"/>
    <col min="8" max="8" width="6.09765625" style="124" customWidth="1"/>
    <col min="9" max="9" width="6.3984375" style="124" customWidth="1"/>
    <col min="10" max="10" width="7.59765625" style="124" customWidth="1"/>
    <col min="11" max="11" width="6.5" style="91" customWidth="1"/>
    <col min="12" max="16384" width="9" style="91"/>
  </cols>
  <sheetData>
    <row r="2" spans="1:12" ht="12">
      <c r="A2" s="34" t="s">
        <v>66</v>
      </c>
      <c r="B2" s="77" t="s">
        <v>49</v>
      </c>
      <c r="C2" s="77"/>
    </row>
    <row r="4" spans="1:12" s="106" customFormat="1" ht="12">
      <c r="A4" s="127"/>
      <c r="B4" s="128"/>
      <c r="C4" s="128"/>
      <c r="D4" s="90"/>
      <c r="E4" s="90"/>
      <c r="F4" s="90"/>
      <c r="G4" s="90"/>
      <c r="H4" s="90"/>
      <c r="I4" s="129"/>
      <c r="J4" s="129"/>
    </row>
    <row r="5" spans="1:12" s="193" customFormat="1" ht="12.75" customHeight="1">
      <c r="A5" s="192"/>
      <c r="B5" s="705" t="s">
        <v>499</v>
      </c>
      <c r="C5" s="701" t="s">
        <v>500</v>
      </c>
      <c r="D5" s="707" t="s">
        <v>501</v>
      </c>
      <c r="E5" s="708"/>
      <c r="F5" s="708"/>
      <c r="G5" s="709"/>
      <c r="H5" s="707" t="s">
        <v>502</v>
      </c>
      <c r="I5" s="708"/>
      <c r="J5" s="709"/>
      <c r="K5" s="701" t="s">
        <v>503</v>
      </c>
      <c r="L5" s="701" t="s">
        <v>504</v>
      </c>
    </row>
    <row r="6" spans="1:12" s="252" customFormat="1" ht="38.25" customHeight="1">
      <c r="A6" s="192"/>
      <c r="B6" s="706"/>
      <c r="C6" s="702"/>
      <c r="D6" s="459" t="s">
        <v>505</v>
      </c>
      <c r="E6" s="459" t="s">
        <v>506</v>
      </c>
      <c r="F6" s="459" t="s">
        <v>507</v>
      </c>
      <c r="G6" s="459" t="s">
        <v>502</v>
      </c>
      <c r="H6" s="459" t="s">
        <v>24</v>
      </c>
      <c r="I6" s="459" t="s">
        <v>508</v>
      </c>
      <c r="J6" s="459" t="s">
        <v>509</v>
      </c>
      <c r="K6" s="702"/>
      <c r="L6" s="702"/>
    </row>
    <row r="7" spans="1:12" s="193" customFormat="1" ht="10.8">
      <c r="A7" s="192"/>
      <c r="B7" s="414"/>
      <c r="C7" s="414"/>
      <c r="D7" s="703" t="s">
        <v>118</v>
      </c>
      <c r="E7" s="703"/>
      <c r="F7" s="703"/>
      <c r="G7" s="703"/>
      <c r="H7" s="415"/>
      <c r="I7" s="415"/>
      <c r="J7" s="415"/>
      <c r="K7" s="704" t="s">
        <v>510</v>
      </c>
      <c r="L7" s="704"/>
    </row>
    <row r="8" spans="1:12" s="193" customFormat="1" ht="10.199999999999999">
      <c r="A8" s="192"/>
      <c r="B8" s="417" t="s">
        <v>511</v>
      </c>
      <c r="C8" s="418"/>
      <c r="D8" s="419"/>
      <c r="E8" s="419"/>
      <c r="F8" s="419"/>
      <c r="G8" s="419"/>
      <c r="H8" s="416"/>
      <c r="I8" s="416"/>
      <c r="J8" s="416"/>
      <c r="K8" s="416"/>
      <c r="L8" s="416"/>
    </row>
    <row r="9" spans="1:12" s="176" customFormat="1" ht="10.199999999999999">
      <c r="B9" s="420"/>
      <c r="C9" s="421" t="s">
        <v>515</v>
      </c>
      <c r="D9" s="419">
        <v>0</v>
      </c>
      <c r="E9" s="419">
        <v>375000</v>
      </c>
      <c r="F9" s="419">
        <v>375000</v>
      </c>
      <c r="G9" s="419">
        <f>E9-F9</f>
        <v>0</v>
      </c>
      <c r="H9" s="422">
        <v>0</v>
      </c>
      <c r="I9" s="423">
        <v>0</v>
      </c>
      <c r="J9" s="422">
        <f>I9-H9</f>
        <v>0</v>
      </c>
      <c r="K9" s="424">
        <f>I9/BS!$F$24</f>
        <v>0</v>
      </c>
      <c r="L9" s="440"/>
    </row>
    <row r="10" spans="1:12" s="176" customFormat="1" ht="10.199999999999999">
      <c r="B10" s="420"/>
      <c r="C10" s="421" t="s">
        <v>512</v>
      </c>
      <c r="D10" s="419">
        <v>0</v>
      </c>
      <c r="E10" s="439">
        <v>1975000</v>
      </c>
      <c r="F10" s="439">
        <v>1975000</v>
      </c>
      <c r="G10" s="419">
        <f>E10-F10</f>
        <v>0</v>
      </c>
      <c r="H10" s="422">
        <v>0</v>
      </c>
      <c r="I10" s="423">
        <v>0</v>
      </c>
      <c r="J10" s="422">
        <f>I10-H10</f>
        <v>0</v>
      </c>
      <c r="K10" s="424">
        <f>I10/BS!$F$24</f>
        <v>0</v>
      </c>
      <c r="L10" s="424">
        <f>I10/'[41]5.3.1'!$Q$51*100</f>
        <v>0</v>
      </c>
    </row>
    <row r="11" spans="1:12" s="176" customFormat="1" ht="10.199999999999999">
      <c r="B11" s="420"/>
      <c r="C11" s="421" t="s">
        <v>516</v>
      </c>
      <c r="D11" s="419">
        <v>0</v>
      </c>
      <c r="E11" s="419">
        <v>250000</v>
      </c>
      <c r="F11" s="419">
        <v>250000</v>
      </c>
      <c r="G11" s="419">
        <f>E11-F11</f>
        <v>0</v>
      </c>
      <c r="H11" s="422">
        <v>0</v>
      </c>
      <c r="I11" s="423">
        <v>0</v>
      </c>
      <c r="J11" s="422">
        <f t="shared" ref="J11:J12" si="0">I11-H11</f>
        <v>0</v>
      </c>
      <c r="K11" s="424">
        <f>I11/BS!$F$24</f>
        <v>0</v>
      </c>
      <c r="L11" s="424"/>
    </row>
    <row r="12" spans="1:12" s="176" customFormat="1" ht="10.199999999999999">
      <c r="B12" s="420"/>
      <c r="C12" s="421" t="s">
        <v>517</v>
      </c>
      <c r="D12" s="419"/>
      <c r="E12" s="419">
        <v>125000</v>
      </c>
      <c r="F12" s="419">
        <v>125000</v>
      </c>
      <c r="G12" s="419">
        <f>E12-F12</f>
        <v>0</v>
      </c>
      <c r="H12" s="422">
        <v>0</v>
      </c>
      <c r="I12" s="423">
        <v>0</v>
      </c>
      <c r="J12" s="422">
        <f t="shared" si="0"/>
        <v>0</v>
      </c>
      <c r="K12" s="424">
        <f>I12/BS!$F$24</f>
        <v>0</v>
      </c>
      <c r="L12" s="424"/>
    </row>
    <row r="13" spans="1:12" s="176" customFormat="1" ht="10.199999999999999">
      <c r="B13" s="420"/>
      <c r="C13" s="421"/>
      <c r="D13" s="419"/>
      <c r="E13" s="419"/>
      <c r="F13" s="419"/>
      <c r="G13" s="419"/>
      <c r="H13" s="422"/>
      <c r="I13" s="423"/>
      <c r="J13" s="422"/>
      <c r="K13" s="424"/>
      <c r="L13" s="424"/>
    </row>
    <row r="14" spans="1:12" s="176" customFormat="1" ht="10.199999999999999">
      <c r="B14" s="417" t="s">
        <v>513</v>
      </c>
      <c r="C14" s="416"/>
      <c r="D14" s="416"/>
      <c r="E14" s="416"/>
      <c r="F14" s="416"/>
      <c r="G14" s="416"/>
      <c r="H14" s="416"/>
      <c r="I14" s="416"/>
      <c r="J14" s="416"/>
      <c r="K14" s="416"/>
      <c r="L14" s="416"/>
    </row>
    <row r="15" spans="1:12" s="176" customFormat="1" ht="10.199999999999999">
      <c r="B15" s="420"/>
      <c r="C15" s="421" t="s">
        <v>512</v>
      </c>
      <c r="D15" s="419">
        <v>0</v>
      </c>
      <c r="E15" s="419">
        <v>875000</v>
      </c>
      <c r="F15" s="419">
        <v>875000</v>
      </c>
      <c r="G15" s="419">
        <f>E15-F15</f>
        <v>0</v>
      </c>
      <c r="H15" s="422">
        <v>0</v>
      </c>
      <c r="I15" s="423">
        <v>0</v>
      </c>
      <c r="J15" s="422">
        <v>0</v>
      </c>
      <c r="K15" s="424">
        <f>I15/BS!$F$24</f>
        <v>0</v>
      </c>
      <c r="L15" s="424">
        <f>I15/'[41]5.3.1'!$Q$51*100</f>
        <v>0</v>
      </c>
    </row>
    <row r="16" spans="1:12" s="176" customFormat="1" ht="10.199999999999999">
      <c r="B16" s="420"/>
      <c r="C16" s="421" t="s">
        <v>518</v>
      </c>
      <c r="D16" s="419">
        <v>0</v>
      </c>
      <c r="E16" s="419">
        <v>40000</v>
      </c>
      <c r="F16" s="419">
        <v>40000</v>
      </c>
      <c r="G16" s="419">
        <f>E16-F16</f>
        <v>0</v>
      </c>
      <c r="H16" s="422">
        <v>0</v>
      </c>
      <c r="I16" s="423">
        <v>0</v>
      </c>
      <c r="J16" s="422">
        <v>0</v>
      </c>
      <c r="K16" s="424">
        <f>I16/BS!$F$24</f>
        <v>0</v>
      </c>
      <c r="L16" s="424">
        <f>I16/'[41]5.3.1'!$Q$51*100</f>
        <v>0</v>
      </c>
    </row>
    <row r="17" spans="2:12" s="176" customFormat="1" ht="10.199999999999999">
      <c r="B17" s="420"/>
      <c r="C17" s="421" t="s">
        <v>512</v>
      </c>
      <c r="D17" s="419">
        <v>0</v>
      </c>
      <c r="E17" s="419">
        <v>75000</v>
      </c>
      <c r="F17" s="419">
        <v>75000</v>
      </c>
      <c r="G17" s="419">
        <f>E17-F17</f>
        <v>0</v>
      </c>
      <c r="H17" s="422">
        <v>0</v>
      </c>
      <c r="I17" s="423">
        <v>0</v>
      </c>
      <c r="J17" s="422">
        <f>H17-I17</f>
        <v>0</v>
      </c>
      <c r="K17" s="424">
        <f>I17/BS!$F$24</f>
        <v>0</v>
      </c>
      <c r="L17" s="424">
        <f>I17/'[41]5.3.1'!$Q$51*100</f>
        <v>0</v>
      </c>
    </row>
    <row r="18" spans="2:12" s="176" customFormat="1" ht="10.199999999999999">
      <c r="B18" s="420"/>
      <c r="C18" s="425"/>
      <c r="D18" s="419"/>
      <c r="E18" s="419"/>
      <c r="F18" s="419"/>
      <c r="G18" s="419"/>
      <c r="H18" s="422"/>
      <c r="I18" s="423"/>
      <c r="J18" s="422"/>
      <c r="K18" s="424"/>
      <c r="L18" s="424"/>
    </row>
    <row r="19" spans="2:12" s="176" customFormat="1" ht="10.199999999999999">
      <c r="B19" s="417" t="s">
        <v>514</v>
      </c>
      <c r="C19" s="425"/>
      <c r="D19" s="419"/>
      <c r="E19" s="419"/>
      <c r="F19" s="419"/>
      <c r="G19" s="419"/>
      <c r="H19" s="422"/>
      <c r="I19" s="423"/>
      <c r="J19" s="422"/>
      <c r="K19" s="424"/>
      <c r="L19" s="424"/>
    </row>
    <row r="20" spans="2:12" s="176" customFormat="1" ht="10.199999999999999">
      <c r="B20" s="420"/>
      <c r="C20" s="425" t="s">
        <v>519</v>
      </c>
      <c r="D20" s="419">
        <v>0</v>
      </c>
      <c r="E20" s="419">
        <v>280000</v>
      </c>
      <c r="F20" s="419">
        <v>280000</v>
      </c>
      <c r="G20" s="419">
        <v>0</v>
      </c>
      <c r="H20" s="422">
        <v>0</v>
      </c>
      <c r="I20" s="423">
        <v>0</v>
      </c>
      <c r="J20" s="422">
        <v>0</v>
      </c>
      <c r="K20" s="424">
        <f>I20/BS!$F$24</f>
        <v>0</v>
      </c>
      <c r="L20" s="426">
        <v>0</v>
      </c>
    </row>
    <row r="21" spans="2:12" s="176" customFormat="1" ht="10.199999999999999">
      <c r="B21" s="420"/>
      <c r="C21" s="425" t="s">
        <v>520</v>
      </c>
      <c r="D21" s="419">
        <v>0</v>
      </c>
      <c r="E21" s="419">
        <v>60000</v>
      </c>
      <c r="F21" s="419">
        <v>60000</v>
      </c>
      <c r="G21" s="419">
        <f>D21+E21-F21</f>
        <v>0</v>
      </c>
      <c r="H21" s="422">
        <v>0</v>
      </c>
      <c r="I21" s="423">
        <v>0</v>
      </c>
      <c r="J21" s="422">
        <f>H21-I21</f>
        <v>0</v>
      </c>
      <c r="K21" s="424">
        <f>I21/BS!$F$24</f>
        <v>0</v>
      </c>
      <c r="L21" s="424">
        <f>I21/'[41]5.3.1'!$Q$51*100</f>
        <v>0</v>
      </c>
    </row>
    <row r="22" spans="2:12" s="176" customFormat="1" ht="10.199999999999999">
      <c r="B22" s="420"/>
      <c r="C22" s="425" t="s">
        <v>521</v>
      </c>
      <c r="D22" s="419">
        <v>0</v>
      </c>
      <c r="E22" s="419">
        <v>775000</v>
      </c>
      <c r="F22" s="419">
        <v>775000</v>
      </c>
      <c r="G22" s="419">
        <f>D22+E22-F22</f>
        <v>0</v>
      </c>
      <c r="H22" s="422">
        <v>0</v>
      </c>
      <c r="I22" s="423">
        <v>0</v>
      </c>
      <c r="J22" s="422">
        <v>0</v>
      </c>
      <c r="K22" s="424">
        <f>I22/BS!$F$24</f>
        <v>0</v>
      </c>
      <c r="L22" s="426">
        <v>0</v>
      </c>
    </row>
    <row r="23" spans="2:12" s="176" customFormat="1" ht="10.199999999999999">
      <c r="B23" s="420"/>
      <c r="C23" s="425" t="s">
        <v>522</v>
      </c>
      <c r="D23" s="419">
        <v>0</v>
      </c>
      <c r="E23" s="419">
        <v>650000</v>
      </c>
      <c r="F23" s="419">
        <v>650000</v>
      </c>
      <c r="G23" s="419">
        <v>0</v>
      </c>
      <c r="H23" s="422">
        <v>0</v>
      </c>
      <c r="I23" s="423">
        <v>0</v>
      </c>
      <c r="J23" s="422">
        <v>0</v>
      </c>
      <c r="K23" s="424">
        <f>I23/BS!$F$24</f>
        <v>0</v>
      </c>
      <c r="L23" s="426">
        <v>0</v>
      </c>
    </row>
    <row r="24" spans="2:12" s="176" customFormat="1" ht="10.199999999999999">
      <c r="B24" s="420"/>
      <c r="C24" s="421"/>
      <c r="D24" s="419"/>
      <c r="E24" s="419"/>
      <c r="F24" s="419"/>
      <c r="G24" s="419"/>
      <c r="H24" s="422"/>
      <c r="I24" s="423"/>
      <c r="J24" s="422"/>
      <c r="K24" s="424"/>
      <c r="L24" s="424"/>
    </row>
    <row r="25" spans="2:12" s="176" customFormat="1" ht="10.199999999999999">
      <c r="B25" s="420"/>
      <c r="C25" s="416"/>
      <c r="D25" s="416"/>
      <c r="E25" s="416"/>
      <c r="F25" s="416"/>
      <c r="G25" s="416"/>
      <c r="H25" s="429"/>
      <c r="I25" s="429"/>
      <c r="J25" s="416"/>
      <c r="K25" s="416"/>
      <c r="L25" s="416"/>
    </row>
    <row r="26" spans="2:12" s="176" customFormat="1" ht="10.199999999999999">
      <c r="B26" s="420"/>
      <c r="C26" s="421"/>
      <c r="D26" s="419"/>
      <c r="E26" s="419"/>
      <c r="F26" s="419"/>
      <c r="G26" s="419"/>
      <c r="H26" s="422"/>
      <c r="I26" s="423"/>
      <c r="J26" s="419"/>
      <c r="K26" s="428"/>
      <c r="L26" s="428"/>
    </row>
    <row r="27" spans="2:12" s="302" customFormat="1" ht="10.8" thickBot="1">
      <c r="B27" s="430" t="s">
        <v>523</v>
      </c>
      <c r="C27" s="431"/>
      <c r="D27" s="432"/>
      <c r="E27" s="431"/>
      <c r="F27" s="432"/>
      <c r="G27" s="432"/>
      <c r="H27" s="433">
        <f>SUM(H9:H24)</f>
        <v>0</v>
      </c>
      <c r="I27" s="433">
        <f>SUM(I9:I24)</f>
        <v>0</v>
      </c>
      <c r="J27" s="433">
        <f>SUM(J9:J24)</f>
        <v>0</v>
      </c>
      <c r="K27" s="428"/>
      <c r="L27" s="428"/>
    </row>
    <row r="28" spans="2:12" s="176" customFormat="1" ht="10.8" thickTop="1">
      <c r="B28" s="434"/>
      <c r="C28" s="427"/>
      <c r="D28" s="419"/>
      <c r="E28" s="427"/>
      <c r="F28" s="419"/>
      <c r="G28" s="419"/>
      <c r="H28" s="435"/>
      <c r="I28" s="435"/>
      <c r="J28" s="435"/>
      <c r="K28" s="428"/>
      <c r="L28" s="428"/>
    </row>
    <row r="29" spans="2:12" s="176" customFormat="1" ht="10.8" thickBot="1">
      <c r="B29" s="436" t="s">
        <v>525</v>
      </c>
      <c r="C29" s="427"/>
      <c r="D29" s="419"/>
      <c r="E29" s="427"/>
      <c r="F29" s="419"/>
      <c r="G29" s="419"/>
      <c r="H29" s="437">
        <v>0</v>
      </c>
      <c r="I29" s="438">
        <v>0</v>
      </c>
      <c r="J29" s="438">
        <v>0</v>
      </c>
      <c r="K29" s="428"/>
      <c r="L29" s="428"/>
    </row>
    <row r="30" spans="2:12" s="176" customFormat="1" ht="10.8" thickTop="1">
      <c r="B30" s="184"/>
      <c r="C30" s="408"/>
      <c r="D30" s="188"/>
      <c r="E30" s="188"/>
      <c r="F30" s="188"/>
      <c r="G30" s="188"/>
      <c r="H30" s="188"/>
      <c r="I30" s="188"/>
      <c r="J30" s="188"/>
      <c r="K30" s="302"/>
      <c r="L30" s="302"/>
    </row>
    <row r="31" spans="2:12" s="176" customFormat="1" ht="10.199999999999999">
      <c r="B31" s="184"/>
      <c r="C31" s="408"/>
      <c r="D31" s="188"/>
      <c r="E31" s="188"/>
      <c r="F31" s="188"/>
      <c r="G31" s="188"/>
      <c r="H31" s="188"/>
      <c r="I31" s="188"/>
      <c r="J31" s="188"/>
      <c r="K31" s="302"/>
      <c r="L31" s="302"/>
    </row>
    <row r="32" spans="2:12" s="259" customFormat="1" ht="10.199999999999999">
      <c r="B32" s="184"/>
      <c r="C32" s="408"/>
      <c r="D32" s="188"/>
      <c r="E32" s="188"/>
      <c r="F32" s="188"/>
      <c r="G32" s="188"/>
      <c r="H32" s="188"/>
      <c r="I32" s="188"/>
      <c r="J32" s="188"/>
      <c r="K32" s="302"/>
      <c r="L32" s="302"/>
    </row>
    <row r="33" spans="2:12" s="176" customFormat="1" ht="10.199999999999999">
      <c r="B33" s="184"/>
      <c r="C33" s="184"/>
      <c r="D33" s="188"/>
      <c r="E33" s="188"/>
      <c r="F33" s="188"/>
      <c r="G33" s="188"/>
      <c r="H33" s="188"/>
      <c r="I33" s="185"/>
      <c r="J33" s="185"/>
      <c r="K33" s="302"/>
      <c r="L33" s="302"/>
    </row>
  </sheetData>
  <mergeCells count="8">
    <mergeCell ref="K5:K6"/>
    <mergeCell ref="L5:L6"/>
    <mergeCell ref="D7:G7"/>
    <mergeCell ref="K7:L7"/>
    <mergeCell ref="B5:B6"/>
    <mergeCell ref="C5:C6"/>
    <mergeCell ref="D5:G5"/>
    <mergeCell ref="H5:J5"/>
  </mergeCells>
  <printOptions horizontalCentered="1"/>
  <pageMargins left="0.75" right="0.5" top="0.5" bottom="0.4" header="0.25" footer="0"/>
  <pageSetup paperSize="9"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C4:L30"/>
  <sheetViews>
    <sheetView topLeftCell="A6" workbookViewId="0">
      <selection activeCell="L30" sqref="L30"/>
    </sheetView>
  </sheetViews>
  <sheetFormatPr defaultRowHeight="15.6"/>
  <cols>
    <col min="3" max="3" width="20.19921875" bestFit="1" customWidth="1"/>
    <col min="4" max="4" width="6.19921875" bestFit="1" customWidth="1"/>
    <col min="5" max="5" width="7.3984375" bestFit="1" customWidth="1"/>
    <col min="6" max="6" width="7.8984375" bestFit="1" customWidth="1"/>
    <col min="7" max="7" width="3.8984375" bestFit="1" customWidth="1"/>
    <col min="8" max="9" width="3.8984375" customWidth="1"/>
    <col min="10" max="10" width="3.8984375" bestFit="1" customWidth="1"/>
    <col min="11" max="12" width="4.69921875" customWidth="1"/>
  </cols>
  <sheetData>
    <row r="4" spans="3:12">
      <c r="C4" s="194"/>
      <c r="D4" s="710" t="s">
        <v>28</v>
      </c>
      <c r="E4" s="710"/>
      <c r="F4" s="710"/>
      <c r="G4" s="710"/>
      <c r="H4" s="710" t="s">
        <v>153</v>
      </c>
      <c r="I4" s="710"/>
      <c r="J4" s="710"/>
      <c r="K4" s="711" t="s">
        <v>20</v>
      </c>
      <c r="L4" s="711"/>
    </row>
    <row r="5" spans="3:12" ht="61.2">
      <c r="C5" s="195" t="s">
        <v>132</v>
      </c>
      <c r="D5" s="196" t="s">
        <v>155</v>
      </c>
      <c r="E5" s="197" t="s">
        <v>68</v>
      </c>
      <c r="F5" s="213" t="s">
        <v>119</v>
      </c>
      <c r="G5" s="196" t="s">
        <v>154</v>
      </c>
      <c r="H5" s="197" t="s">
        <v>24</v>
      </c>
      <c r="I5" s="213" t="s">
        <v>25</v>
      </c>
      <c r="J5" s="213" t="s">
        <v>117</v>
      </c>
      <c r="K5" s="213" t="s">
        <v>26</v>
      </c>
      <c r="L5" s="213" t="s">
        <v>27</v>
      </c>
    </row>
    <row r="6" spans="3:12">
      <c r="C6" s="181" t="s">
        <v>81</v>
      </c>
      <c r="D6" s="182"/>
      <c r="E6" s="182"/>
      <c r="F6" s="182"/>
      <c r="G6" s="182"/>
      <c r="H6" s="182"/>
      <c r="I6" s="182"/>
      <c r="J6" s="182"/>
      <c r="K6" s="183"/>
      <c r="L6" s="183"/>
    </row>
    <row r="7" spans="3:12">
      <c r="C7" s="184" t="s">
        <v>134</v>
      </c>
      <c r="D7" s="188">
        <v>0</v>
      </c>
      <c r="E7" s="188">
        <v>750000</v>
      </c>
      <c r="F7" s="188">
        <v>-750000</v>
      </c>
      <c r="G7" s="188">
        <v>0</v>
      </c>
      <c r="H7" s="188">
        <v>0</v>
      </c>
      <c r="I7" s="188">
        <v>0</v>
      </c>
      <c r="J7" s="188">
        <v>0</v>
      </c>
      <c r="K7" s="185">
        <v>0</v>
      </c>
      <c r="L7" s="185">
        <v>0</v>
      </c>
    </row>
    <row r="8" spans="3:12">
      <c r="C8" s="184" t="s">
        <v>135</v>
      </c>
      <c r="D8" s="188">
        <v>25000</v>
      </c>
      <c r="E8" s="188">
        <v>0</v>
      </c>
      <c r="F8" s="188">
        <v>-25000</v>
      </c>
      <c r="G8" s="188">
        <v>0</v>
      </c>
      <c r="H8" s="188">
        <v>0</v>
      </c>
      <c r="I8" s="188">
        <v>0</v>
      </c>
      <c r="J8" s="188">
        <v>0</v>
      </c>
      <c r="K8" s="185">
        <v>0</v>
      </c>
      <c r="L8" s="185">
        <v>0</v>
      </c>
    </row>
    <row r="9" spans="3:12">
      <c r="C9" s="184" t="s">
        <v>136</v>
      </c>
      <c r="D9" s="188">
        <v>0</v>
      </c>
      <c r="E9" s="188">
        <v>250000</v>
      </c>
      <c r="F9" s="188">
        <v>-250000</v>
      </c>
      <c r="G9" s="188">
        <v>0</v>
      </c>
      <c r="H9" s="188">
        <v>0</v>
      </c>
      <c r="I9" s="188">
        <v>0</v>
      </c>
      <c r="J9" s="188">
        <v>0</v>
      </c>
      <c r="K9" s="185">
        <v>0</v>
      </c>
      <c r="L9" s="185">
        <v>0</v>
      </c>
    </row>
    <row r="10" spans="3:12">
      <c r="C10" s="184" t="s">
        <v>137</v>
      </c>
      <c r="D10" s="188">
        <v>0</v>
      </c>
      <c r="E10" s="188">
        <v>450000</v>
      </c>
      <c r="F10" s="188">
        <v>-450000</v>
      </c>
      <c r="G10" s="188">
        <v>0</v>
      </c>
      <c r="H10" s="188">
        <v>0</v>
      </c>
      <c r="I10" s="188">
        <v>0</v>
      </c>
      <c r="J10" s="188">
        <v>0</v>
      </c>
      <c r="K10" s="185">
        <v>0</v>
      </c>
      <c r="L10" s="185">
        <v>0</v>
      </c>
    </row>
    <row r="11" spans="3:12">
      <c r="C11" s="184" t="s">
        <v>138</v>
      </c>
      <c r="D11" s="188">
        <v>0</v>
      </c>
      <c r="E11" s="188">
        <v>50000</v>
      </c>
      <c r="F11" s="188">
        <v>-50000</v>
      </c>
      <c r="G11" s="188">
        <v>0</v>
      </c>
      <c r="H11" s="188">
        <v>0</v>
      </c>
      <c r="I11" s="188">
        <v>0</v>
      </c>
      <c r="J11" s="188">
        <v>0</v>
      </c>
      <c r="K11" s="185">
        <v>0</v>
      </c>
      <c r="L11" s="185">
        <v>0</v>
      </c>
    </row>
    <row r="12" spans="3:12">
      <c r="C12" s="184" t="s">
        <v>139</v>
      </c>
      <c r="D12" s="188">
        <v>0</v>
      </c>
      <c r="E12" s="188">
        <v>212500</v>
      </c>
      <c r="F12" s="188">
        <v>-212500</v>
      </c>
      <c r="G12" s="188">
        <v>0</v>
      </c>
      <c r="H12" s="188">
        <v>0</v>
      </c>
      <c r="I12" s="188">
        <v>0</v>
      </c>
      <c r="J12" s="188">
        <v>0</v>
      </c>
      <c r="K12" s="185">
        <v>0</v>
      </c>
      <c r="L12" s="185">
        <v>0</v>
      </c>
    </row>
    <row r="13" spans="3:12">
      <c r="C13" s="184" t="s">
        <v>140</v>
      </c>
      <c r="D13" s="188">
        <v>0</v>
      </c>
      <c r="E13" s="188">
        <v>2075000</v>
      </c>
      <c r="F13" s="188">
        <v>-2075000</v>
      </c>
      <c r="G13" s="188">
        <v>0</v>
      </c>
      <c r="H13" s="188">
        <v>0</v>
      </c>
      <c r="I13" s="188">
        <v>0</v>
      </c>
      <c r="J13" s="188">
        <v>0</v>
      </c>
      <c r="K13" s="185">
        <v>0</v>
      </c>
      <c r="L13" s="185">
        <v>0</v>
      </c>
    </row>
    <row r="14" spans="3:12">
      <c r="C14" s="184" t="s">
        <v>141</v>
      </c>
      <c r="D14" s="188">
        <v>0</v>
      </c>
      <c r="E14" s="188">
        <v>550000</v>
      </c>
      <c r="F14" s="188">
        <v>-550000</v>
      </c>
      <c r="G14" s="188">
        <v>0</v>
      </c>
      <c r="H14" s="188">
        <v>0</v>
      </c>
      <c r="I14" s="188">
        <v>0</v>
      </c>
      <c r="J14" s="188">
        <v>0</v>
      </c>
      <c r="K14" s="185">
        <v>0</v>
      </c>
      <c r="L14" s="185">
        <v>0</v>
      </c>
    </row>
    <row r="15" spans="3:12">
      <c r="C15" s="184" t="s">
        <v>142</v>
      </c>
      <c r="D15" s="188">
        <v>100000</v>
      </c>
      <c r="E15" s="188">
        <v>0</v>
      </c>
      <c r="F15" s="188">
        <v>-100000</v>
      </c>
      <c r="G15" s="188">
        <v>0</v>
      </c>
      <c r="H15" s="188">
        <v>0</v>
      </c>
      <c r="I15" s="188">
        <v>0</v>
      </c>
      <c r="J15" s="188">
        <v>0</v>
      </c>
      <c r="K15" s="185">
        <v>0</v>
      </c>
      <c r="L15" s="185">
        <v>0</v>
      </c>
    </row>
    <row r="16" spans="3:12">
      <c r="C16" s="184" t="s">
        <v>143</v>
      </c>
      <c r="D16" s="188">
        <v>50000</v>
      </c>
      <c r="E16" s="188">
        <v>0</v>
      </c>
      <c r="F16" s="188">
        <v>-50000</v>
      </c>
      <c r="G16" s="188">
        <v>0</v>
      </c>
      <c r="H16" s="188">
        <v>0</v>
      </c>
      <c r="I16" s="188">
        <v>0</v>
      </c>
      <c r="J16" s="188">
        <v>0</v>
      </c>
      <c r="K16" s="185">
        <v>0</v>
      </c>
      <c r="L16" s="185">
        <v>0</v>
      </c>
    </row>
    <row r="17" spans="3:12">
      <c r="C17" s="184" t="s">
        <v>144</v>
      </c>
      <c r="D17" s="188">
        <v>0</v>
      </c>
      <c r="E17" s="188">
        <v>500000</v>
      </c>
      <c r="F17" s="188">
        <v>-500000</v>
      </c>
      <c r="G17" s="188">
        <v>0</v>
      </c>
      <c r="H17" s="188">
        <v>0</v>
      </c>
      <c r="I17" s="188">
        <v>0</v>
      </c>
      <c r="J17" s="188">
        <v>0</v>
      </c>
      <c r="K17" s="185">
        <v>0</v>
      </c>
      <c r="L17" s="185">
        <v>0</v>
      </c>
    </row>
    <row r="18" spans="3:12">
      <c r="C18" s="184" t="s">
        <v>145</v>
      </c>
      <c r="D18" s="188">
        <v>0</v>
      </c>
      <c r="E18" s="188">
        <v>1000000</v>
      </c>
      <c r="F18" s="188">
        <v>-1000000</v>
      </c>
      <c r="G18" s="188">
        <v>0</v>
      </c>
      <c r="H18" s="188">
        <v>0</v>
      </c>
      <c r="I18" s="188">
        <v>0</v>
      </c>
      <c r="J18" s="188">
        <v>0</v>
      </c>
      <c r="K18" s="185">
        <v>0</v>
      </c>
      <c r="L18" s="185">
        <v>0</v>
      </c>
    </row>
    <row r="19" spans="3:12">
      <c r="C19" s="184" t="s">
        <v>146</v>
      </c>
      <c r="D19" s="188">
        <v>0</v>
      </c>
      <c r="E19" s="188">
        <v>90000</v>
      </c>
      <c r="F19" s="188">
        <v>-90000</v>
      </c>
      <c r="G19" s="188">
        <v>0</v>
      </c>
      <c r="H19" s="188">
        <v>0</v>
      </c>
      <c r="I19" s="188">
        <v>0</v>
      </c>
      <c r="J19" s="188">
        <v>0</v>
      </c>
      <c r="K19" s="185">
        <v>0</v>
      </c>
      <c r="L19" s="185">
        <v>0</v>
      </c>
    </row>
    <row r="20" spans="3:12">
      <c r="C20" s="184" t="s">
        <v>147</v>
      </c>
      <c r="D20" s="188">
        <v>0</v>
      </c>
      <c r="E20" s="188">
        <v>275000</v>
      </c>
      <c r="F20" s="188">
        <v>-275000</v>
      </c>
      <c r="G20" s="188">
        <v>0</v>
      </c>
      <c r="H20" s="188">
        <v>0</v>
      </c>
      <c r="I20" s="188">
        <v>0</v>
      </c>
      <c r="J20" s="188">
        <v>0</v>
      </c>
      <c r="K20" s="185">
        <v>0</v>
      </c>
      <c r="L20" s="185">
        <v>0</v>
      </c>
    </row>
    <row r="21" spans="3:12">
      <c r="C21" s="184" t="s">
        <v>148</v>
      </c>
      <c r="D21" s="188">
        <v>0</v>
      </c>
      <c r="E21" s="188">
        <v>500000</v>
      </c>
      <c r="F21" s="188">
        <v>-500000</v>
      </c>
      <c r="G21" s="188">
        <v>0</v>
      </c>
      <c r="H21" s="188">
        <v>0</v>
      </c>
      <c r="I21" s="188">
        <v>0</v>
      </c>
      <c r="J21" s="188">
        <v>0</v>
      </c>
      <c r="K21" s="185">
        <v>0</v>
      </c>
      <c r="L21" s="185">
        <v>0</v>
      </c>
    </row>
    <row r="22" spans="3:12">
      <c r="C22" s="184" t="s">
        <v>149</v>
      </c>
      <c r="D22" s="188">
        <v>0</v>
      </c>
      <c r="E22" s="188">
        <v>300000</v>
      </c>
      <c r="F22" s="188">
        <v>-300000</v>
      </c>
      <c r="G22" s="188">
        <v>0</v>
      </c>
      <c r="H22" s="188">
        <v>0</v>
      </c>
      <c r="I22" s="188">
        <v>0</v>
      </c>
      <c r="J22" s="188">
        <v>0</v>
      </c>
      <c r="K22" s="185">
        <v>0</v>
      </c>
      <c r="L22" s="185">
        <v>0</v>
      </c>
    </row>
    <row r="23" spans="3:12">
      <c r="C23" s="184" t="s">
        <v>150</v>
      </c>
      <c r="D23" s="188">
        <v>0</v>
      </c>
      <c r="E23" s="188">
        <v>950000</v>
      </c>
      <c r="F23" s="188">
        <v>-950000</v>
      </c>
      <c r="G23" s="188">
        <v>0</v>
      </c>
      <c r="H23" s="188">
        <v>0</v>
      </c>
      <c r="I23" s="188">
        <v>0</v>
      </c>
      <c r="J23" s="188">
        <v>0</v>
      </c>
      <c r="K23" s="185">
        <v>0</v>
      </c>
      <c r="L23" s="185">
        <v>0</v>
      </c>
    </row>
    <row r="24" spans="3:12">
      <c r="C24" s="184" t="s">
        <v>151</v>
      </c>
      <c r="D24" s="188">
        <v>0</v>
      </c>
      <c r="E24" s="188">
        <v>780000</v>
      </c>
      <c r="F24" s="188">
        <v>-780000</v>
      </c>
      <c r="G24" s="188">
        <v>0</v>
      </c>
      <c r="H24" s="188">
        <v>0</v>
      </c>
      <c r="I24" s="188">
        <v>0</v>
      </c>
      <c r="J24" s="188">
        <v>0</v>
      </c>
      <c r="K24" s="185">
        <v>0</v>
      </c>
      <c r="L24" s="185">
        <v>0</v>
      </c>
    </row>
    <row r="25" spans="3:12">
      <c r="C25" s="176"/>
      <c r="D25" s="188"/>
      <c r="E25" s="188"/>
      <c r="F25" s="188"/>
      <c r="G25" s="188"/>
      <c r="H25" s="188"/>
      <c r="I25" s="188"/>
      <c r="J25" s="188"/>
      <c r="K25" s="186"/>
      <c r="L25" s="186"/>
    </row>
    <row r="26" spans="3:12">
      <c r="C26" s="176"/>
      <c r="D26" s="188"/>
      <c r="E26" s="188"/>
      <c r="F26" s="188"/>
      <c r="G26" s="188"/>
      <c r="H26" s="188"/>
      <c r="I26" s="188"/>
      <c r="J26" s="188"/>
      <c r="K26" s="186"/>
      <c r="L26" s="186"/>
    </row>
    <row r="27" spans="3:12" ht="16.2" thickBot="1">
      <c r="C27" s="175" t="s">
        <v>156</v>
      </c>
      <c r="D27" s="188"/>
      <c r="E27" s="188"/>
      <c r="F27" s="188"/>
      <c r="G27" s="188"/>
      <c r="H27" s="190">
        <v>0</v>
      </c>
      <c r="I27" s="190">
        <v>0</v>
      </c>
      <c r="J27" s="190">
        <v>0</v>
      </c>
      <c r="K27" s="187"/>
      <c r="L27" s="187"/>
    </row>
    <row r="28" spans="3:12" ht="16.2" thickTop="1">
      <c r="C28" s="175"/>
      <c r="D28" s="188"/>
      <c r="E28" s="188"/>
      <c r="F28" s="188"/>
      <c r="G28" s="188"/>
      <c r="H28" s="188"/>
      <c r="I28" s="188"/>
      <c r="J28" s="188"/>
      <c r="K28" s="183"/>
      <c r="L28" s="183"/>
    </row>
    <row r="29" spans="3:12" ht="16.2" thickBot="1">
      <c r="C29" s="175" t="s">
        <v>85</v>
      </c>
      <c r="D29" s="188"/>
      <c r="E29" s="188"/>
      <c r="F29" s="188"/>
      <c r="G29" s="188"/>
      <c r="H29" s="191">
        <v>0</v>
      </c>
      <c r="I29" s="191">
        <v>0</v>
      </c>
      <c r="J29" s="191">
        <v>0</v>
      </c>
      <c r="K29" s="183"/>
      <c r="L29" s="183"/>
    </row>
    <row r="30" spans="3:12" ht="16.2" thickTop="1"/>
  </sheetData>
  <mergeCells count="3">
    <mergeCell ref="D4:G4"/>
    <mergeCell ref="H4:J4"/>
    <mergeCell ref="K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O111"/>
  <sheetViews>
    <sheetView view="pageBreakPreview" topLeftCell="A25" zoomScaleNormal="100" zoomScaleSheetLayoutView="100" workbookViewId="0">
      <selection activeCell="A40" sqref="A40"/>
    </sheetView>
  </sheetViews>
  <sheetFormatPr defaultColWidth="9" defaultRowHeight="12"/>
  <cols>
    <col min="1" max="1" width="5.09765625" style="25" customWidth="1"/>
    <col min="2" max="2" width="3.59765625" style="25" customWidth="1"/>
    <col min="3" max="3" width="41.59765625" style="25" customWidth="1"/>
    <col min="4" max="5" width="5.59765625" style="25" customWidth="1"/>
    <col min="6" max="6" width="10.3984375" style="34" customWidth="1"/>
    <col min="7" max="7" width="1.59765625" style="25" customWidth="1"/>
    <col min="8" max="8" width="10.3984375" style="298" customWidth="1"/>
    <col min="9" max="9" width="9" style="25"/>
    <col min="10" max="10" width="10.59765625" style="25" bestFit="1" customWidth="1"/>
    <col min="11" max="12" width="9" style="25"/>
    <col min="13" max="13" width="9.19921875" style="25" bestFit="1" customWidth="1"/>
    <col min="14" max="14" width="10.59765625" style="25" bestFit="1" customWidth="1"/>
    <col min="15" max="15" width="9.59765625" style="25" bestFit="1" customWidth="1"/>
    <col min="16" max="16384" width="9" style="25"/>
  </cols>
  <sheetData>
    <row r="1" spans="1:13">
      <c r="A1" s="34" t="s">
        <v>79</v>
      </c>
      <c r="F1" s="25"/>
    </row>
    <row r="2" spans="1:13">
      <c r="A2" s="67" t="s">
        <v>563</v>
      </c>
      <c r="B2" s="27"/>
      <c r="C2" s="27"/>
      <c r="D2" s="27"/>
      <c r="E2" s="27"/>
      <c r="F2" s="27"/>
      <c r="G2" s="27"/>
      <c r="H2" s="27"/>
    </row>
    <row r="3" spans="1:13">
      <c r="A3" s="466" t="s">
        <v>585</v>
      </c>
      <c r="B3" s="102"/>
      <c r="C3" s="102"/>
      <c r="D3" s="102"/>
      <c r="E3" s="102"/>
      <c r="F3" s="102"/>
      <c r="G3" s="102"/>
      <c r="H3" s="102"/>
    </row>
    <row r="5" spans="1:13">
      <c r="F5" s="635" t="s">
        <v>561</v>
      </c>
      <c r="G5" s="635"/>
      <c r="H5" s="635"/>
    </row>
    <row r="6" spans="1:13">
      <c r="E6" s="160" t="s">
        <v>4</v>
      </c>
      <c r="F6" s="28" t="s">
        <v>567</v>
      </c>
      <c r="G6" s="29"/>
      <c r="H6" s="530" t="s">
        <v>567</v>
      </c>
    </row>
    <row r="7" spans="1:13">
      <c r="E7" s="159"/>
      <c r="F7" s="31">
        <v>2021</v>
      </c>
      <c r="G7" s="32"/>
      <c r="H7" s="531">
        <v>2020</v>
      </c>
    </row>
    <row r="8" spans="1:13">
      <c r="F8" s="632" t="s">
        <v>53</v>
      </c>
      <c r="G8" s="632"/>
      <c r="H8" s="632"/>
    </row>
    <row r="9" spans="1:13">
      <c r="A9" s="34" t="s">
        <v>1</v>
      </c>
    </row>
    <row r="10" spans="1:13" ht="11.4">
      <c r="A10" s="25" t="s">
        <v>316</v>
      </c>
      <c r="F10" s="136">
        <f>-SUM('TB- 30 , June 2021'!K56:K63)</f>
        <v>58396</v>
      </c>
      <c r="G10" s="36"/>
      <c r="H10" s="136">
        <v>13662</v>
      </c>
    </row>
    <row r="11" spans="1:13" ht="11.4">
      <c r="A11" s="84" t="s">
        <v>445</v>
      </c>
      <c r="F11" s="45">
        <f>-'TB- 30 , June 2021'!K54-1</f>
        <v>2455</v>
      </c>
      <c r="G11" s="36"/>
      <c r="H11" s="45">
        <v>-2341</v>
      </c>
    </row>
    <row r="12" spans="1:13" ht="11.4">
      <c r="A12" s="84" t="s">
        <v>471</v>
      </c>
      <c r="F12" s="45">
        <f>-'TB- 30 , June 2021'!K64</f>
        <v>20196</v>
      </c>
      <c r="G12" s="36"/>
      <c r="H12" s="45">
        <v>24763</v>
      </c>
    </row>
    <row r="13" spans="1:13" s="298" customFormat="1" ht="11.4">
      <c r="A13" s="409" t="s">
        <v>477</v>
      </c>
      <c r="F13" s="45"/>
      <c r="G13" s="36"/>
      <c r="H13" s="45"/>
    </row>
    <row r="14" spans="1:13" ht="11.4">
      <c r="A14" s="410" t="s">
        <v>476</v>
      </c>
      <c r="E14" s="35"/>
      <c r="F14" s="230">
        <v>0</v>
      </c>
      <c r="G14" s="36"/>
      <c r="H14" s="230">
        <v>0</v>
      </c>
    </row>
    <row r="15" spans="1:13">
      <c r="A15" s="34" t="s">
        <v>9</v>
      </c>
      <c r="F15" s="90">
        <f>+SUM(F10:F14)</f>
        <v>81047</v>
      </c>
      <c r="G15" s="36"/>
      <c r="H15" s="90">
        <f>SUM(H10:H14)</f>
        <v>36084</v>
      </c>
      <c r="M15" s="90"/>
    </row>
    <row r="16" spans="1:13" ht="12" customHeight="1">
      <c r="F16" s="36"/>
      <c r="G16" s="36"/>
      <c r="H16" s="36"/>
    </row>
    <row r="17" spans="1:11">
      <c r="A17" s="147" t="s">
        <v>2</v>
      </c>
      <c r="F17" s="36"/>
      <c r="G17" s="36"/>
      <c r="H17" s="36"/>
      <c r="K17" s="214"/>
    </row>
    <row r="18" spans="1:11" ht="11.4">
      <c r="A18" s="161" t="s">
        <v>331</v>
      </c>
      <c r="F18" s="298"/>
      <c r="I18" s="38"/>
      <c r="K18" s="214"/>
    </row>
    <row r="19" spans="1:11" s="257" customFormat="1" ht="11.4">
      <c r="A19" s="264" t="s">
        <v>332</v>
      </c>
      <c r="E19" s="35"/>
      <c r="F19" s="529">
        <f>+'TB- 30 , June 2021'!K67</f>
        <v>1450</v>
      </c>
      <c r="G19" s="36"/>
      <c r="H19" s="529">
        <v>657</v>
      </c>
      <c r="I19" s="258"/>
      <c r="K19" s="214"/>
    </row>
    <row r="20" spans="1:11" ht="11.4">
      <c r="A20" s="161" t="s">
        <v>97</v>
      </c>
      <c r="E20" s="35"/>
      <c r="F20" s="322">
        <f>+'TB- 30 , June 2021'!K68</f>
        <v>188</v>
      </c>
      <c r="G20" s="36"/>
      <c r="H20" s="45">
        <v>84</v>
      </c>
      <c r="I20" s="38"/>
      <c r="K20" s="214"/>
    </row>
    <row r="21" spans="1:11" ht="11.4">
      <c r="A21" s="70" t="s">
        <v>465</v>
      </c>
      <c r="E21" s="35"/>
      <c r="F21" s="45">
        <f>+'TB- 30 , June 2021'!K72</f>
        <v>21</v>
      </c>
      <c r="G21" s="36"/>
      <c r="H21" s="45">
        <v>278</v>
      </c>
      <c r="I21" s="38"/>
    </row>
    <row r="22" spans="1:11" s="472" customFormat="1" ht="11.4">
      <c r="A22" s="70" t="s">
        <v>594</v>
      </c>
      <c r="E22" s="262"/>
      <c r="F22" s="45">
        <f>+'TB- 30 , June 2021'!K73</f>
        <v>2147</v>
      </c>
      <c r="G22" s="36"/>
      <c r="H22" s="45">
        <v>0</v>
      </c>
      <c r="I22" s="258"/>
    </row>
    <row r="23" spans="1:11" ht="11.4">
      <c r="A23" s="162" t="s">
        <v>604</v>
      </c>
      <c r="E23" s="35"/>
      <c r="F23" s="617"/>
      <c r="H23" s="617"/>
      <c r="I23" s="38"/>
    </row>
    <row r="24" spans="1:11" s="472" customFormat="1" ht="11.4">
      <c r="A24" s="264" t="s">
        <v>602</v>
      </c>
      <c r="E24" s="262"/>
      <c r="F24" s="45">
        <f>+'TB- 30 , June 2021'!K69</f>
        <v>270</v>
      </c>
      <c r="G24" s="36"/>
      <c r="H24" s="45">
        <v>230</v>
      </c>
      <c r="I24" s="258"/>
    </row>
    <row r="25" spans="1:11" ht="11.4">
      <c r="A25" s="162" t="s">
        <v>110</v>
      </c>
      <c r="E25" s="35"/>
      <c r="F25" s="45">
        <f>+'TB- 30 , June 2021'!K70</f>
        <v>35</v>
      </c>
      <c r="G25" s="36"/>
      <c r="H25" s="45">
        <v>30</v>
      </c>
      <c r="I25" s="38"/>
    </row>
    <row r="26" spans="1:11" ht="11.4">
      <c r="A26" s="163" t="s">
        <v>327</v>
      </c>
      <c r="E26" s="35"/>
      <c r="F26" s="45">
        <f>+'TB- 30 , June 2021'!K71</f>
        <v>200</v>
      </c>
      <c r="G26" s="36"/>
      <c r="H26" s="45">
        <v>110</v>
      </c>
      <c r="I26" s="38"/>
    </row>
    <row r="27" spans="1:11" ht="11.4">
      <c r="A27" s="70" t="s">
        <v>10</v>
      </c>
      <c r="E27" s="35"/>
      <c r="F27" s="45">
        <f>+'TB- 30 , June 2021'!K77</f>
        <v>154</v>
      </c>
      <c r="G27" s="36"/>
      <c r="H27" s="45">
        <v>154</v>
      </c>
      <c r="I27" s="38"/>
    </row>
    <row r="28" spans="1:11" ht="11.4">
      <c r="A28" s="69" t="s">
        <v>112</v>
      </c>
      <c r="F28" s="45">
        <f>+'TB- 30 , June 2021'!K74</f>
        <v>23</v>
      </c>
      <c r="G28" s="36"/>
      <c r="H28" s="45">
        <v>2</v>
      </c>
      <c r="I28" s="38"/>
    </row>
    <row r="29" spans="1:11" ht="11.4">
      <c r="A29" s="97" t="s">
        <v>113</v>
      </c>
      <c r="E29" s="35"/>
      <c r="F29" s="45">
        <f>+'TB- 30 , June 2021'!K78</f>
        <v>425</v>
      </c>
      <c r="G29" s="36"/>
      <c r="H29" s="45">
        <v>34</v>
      </c>
      <c r="I29" s="38"/>
    </row>
    <row r="30" spans="1:11" s="257" customFormat="1" ht="11.4">
      <c r="A30" s="256" t="s">
        <v>324</v>
      </c>
      <c r="E30" s="262"/>
      <c r="F30" s="45">
        <f>+'TB- 30 , June 2021'!K79+'TB- 30 , June 2021'!K80</f>
        <v>7</v>
      </c>
      <c r="G30" s="36"/>
      <c r="H30" s="45">
        <v>108</v>
      </c>
      <c r="I30" s="258"/>
    </row>
    <row r="31" spans="1:11" s="472" customFormat="1" ht="11.4">
      <c r="A31" s="507" t="s">
        <v>111</v>
      </c>
      <c r="E31" s="262"/>
      <c r="F31" s="45">
        <f>+'TB- 30 , June 2021'!K81</f>
        <v>25</v>
      </c>
      <c r="G31" s="36"/>
      <c r="H31" s="45">
        <v>25</v>
      </c>
      <c r="I31" s="258"/>
    </row>
    <row r="32" spans="1:11" s="298" customFormat="1" ht="11.4">
      <c r="A32" s="297" t="s">
        <v>18</v>
      </c>
      <c r="E32" s="262"/>
      <c r="F32" s="230">
        <f>+SUM('TB- 30 , June 2021'!K82:K84)+1</f>
        <v>116</v>
      </c>
      <c r="G32" s="36"/>
      <c r="H32" s="230">
        <v>14</v>
      </c>
      <c r="I32" s="258"/>
    </row>
    <row r="33" spans="1:15" ht="12" hidden="1" customHeight="1">
      <c r="A33" s="69" t="s">
        <v>18</v>
      </c>
      <c r="E33" s="472"/>
      <c r="F33" s="45"/>
      <c r="G33" s="36"/>
      <c r="H33" s="45"/>
      <c r="I33" s="258"/>
    </row>
    <row r="34" spans="1:15">
      <c r="A34" s="34" t="s">
        <v>123</v>
      </c>
      <c r="E34" s="472"/>
      <c r="F34" s="36">
        <f>SUM(F19:F32)</f>
        <v>5061</v>
      </c>
      <c r="G34" s="36"/>
      <c r="H34" s="36">
        <f>SUM(H19:H32)</f>
        <v>1726</v>
      </c>
      <c r="I34" s="472"/>
      <c r="K34" s="38"/>
    </row>
    <row r="35" spans="1:15">
      <c r="A35" s="34"/>
      <c r="E35" s="472"/>
      <c r="F35" s="36"/>
      <c r="G35" s="36"/>
      <c r="H35" s="36"/>
      <c r="I35" s="472"/>
      <c r="M35" s="258"/>
    </row>
    <row r="36" spans="1:15">
      <c r="A36" s="98" t="s">
        <v>639</v>
      </c>
      <c r="E36" s="472"/>
      <c r="F36" s="39">
        <f>F15-(F34)</f>
        <v>75986</v>
      </c>
      <c r="G36" s="36"/>
      <c r="H36" s="39">
        <f>H15-H34</f>
        <v>34358</v>
      </c>
      <c r="I36" s="472"/>
      <c r="J36" s="258"/>
    </row>
    <row r="37" spans="1:15" s="106" customFormat="1">
      <c r="A37" s="98"/>
      <c r="E37" s="472"/>
      <c r="F37" s="90"/>
      <c r="G37" s="36"/>
      <c r="H37" s="90"/>
      <c r="I37" s="472"/>
    </row>
    <row r="38" spans="1:15" ht="11.4">
      <c r="A38" s="97" t="s">
        <v>656</v>
      </c>
      <c r="E38" s="262">
        <f>'Notes (remaining)'!A164</f>
        <v>7.1</v>
      </c>
      <c r="F38" s="90">
        <f>-'TB- 30 , June 2021'!K76</f>
        <v>12614</v>
      </c>
      <c r="G38" s="36"/>
      <c r="H38" s="90">
        <v>-687</v>
      </c>
      <c r="I38" s="258"/>
    </row>
    <row r="39" spans="1:15" s="106" customFormat="1" ht="11.4">
      <c r="A39" s="219"/>
      <c r="E39" s="262"/>
      <c r="F39" s="90"/>
      <c r="G39" s="36"/>
      <c r="H39" s="90"/>
      <c r="I39" s="258"/>
    </row>
    <row r="40" spans="1:15">
      <c r="A40" s="147" t="s">
        <v>637</v>
      </c>
      <c r="B40" s="75"/>
      <c r="C40" s="75"/>
      <c r="D40" s="75"/>
      <c r="E40" s="300"/>
      <c r="F40" s="231">
        <f>F36+F38</f>
        <v>88600</v>
      </c>
      <c r="G40" s="90"/>
      <c r="H40" s="231">
        <f>H36+H38</f>
        <v>33671</v>
      </c>
      <c r="I40" s="472"/>
      <c r="J40" s="353"/>
      <c r="K40" s="258"/>
    </row>
    <row r="41" spans="1:15">
      <c r="A41" s="147"/>
      <c r="B41" s="75"/>
      <c r="C41" s="75"/>
      <c r="D41" s="75"/>
      <c r="E41" s="300"/>
      <c r="F41" s="90"/>
      <c r="G41" s="90"/>
      <c r="H41" s="90"/>
      <c r="I41" s="472"/>
    </row>
    <row r="42" spans="1:15" s="75" customFormat="1" ht="11.4">
      <c r="A42" s="130" t="s">
        <v>23</v>
      </c>
      <c r="E42" s="262" t="str">
        <f>'Notes (remaining)'!A209</f>
        <v>9.</v>
      </c>
      <c r="F42" s="90">
        <v>0</v>
      </c>
      <c r="G42" s="90"/>
      <c r="H42" s="90">
        <v>0</v>
      </c>
      <c r="I42" s="300"/>
    </row>
    <row r="43" spans="1:15" s="75" customFormat="1">
      <c r="A43" s="147"/>
      <c r="E43" s="300"/>
      <c r="F43" s="90"/>
      <c r="G43" s="90"/>
      <c r="H43" s="90"/>
      <c r="I43" s="300"/>
    </row>
    <row r="44" spans="1:15" s="75" customFormat="1" ht="12.6" thickBot="1">
      <c r="A44" s="147" t="s">
        <v>638</v>
      </c>
      <c r="E44" s="300"/>
      <c r="F44" s="93">
        <f>F40-F42</f>
        <v>88600</v>
      </c>
      <c r="G44" s="90"/>
      <c r="H44" s="93">
        <f>H40</f>
        <v>33671</v>
      </c>
      <c r="I44" s="300"/>
    </row>
    <row r="45" spans="1:15" s="75" customFormat="1" ht="12.6" thickTop="1">
      <c r="A45" s="147"/>
      <c r="B45" s="25"/>
      <c r="C45" s="25"/>
      <c r="D45" s="25"/>
      <c r="E45" s="472"/>
      <c r="F45" s="37"/>
      <c r="G45" s="472"/>
      <c r="H45" s="37"/>
      <c r="I45" s="300"/>
    </row>
    <row r="46" spans="1:15" s="75" customFormat="1" ht="11.4">
      <c r="A46" s="164" t="s">
        <v>636</v>
      </c>
      <c r="B46" s="130"/>
      <c r="C46" s="130"/>
      <c r="D46" s="25"/>
      <c r="E46" s="472"/>
      <c r="F46" s="37"/>
      <c r="G46" s="472"/>
      <c r="H46" s="37"/>
      <c r="I46" s="300"/>
    </row>
    <row r="47" spans="1:15" s="75" customFormat="1" thickBot="1">
      <c r="A47" s="165" t="s">
        <v>32</v>
      </c>
      <c r="B47" s="130"/>
      <c r="C47" s="130"/>
      <c r="D47" s="25"/>
      <c r="E47" s="472"/>
      <c r="F47" s="166">
        <f>F44</f>
        <v>88600</v>
      </c>
      <c r="G47" s="472"/>
      <c r="H47" s="166">
        <v>33671</v>
      </c>
      <c r="I47" s="300"/>
    </row>
    <row r="48" spans="1:15" s="75" customFormat="1">
      <c r="A48" s="165" t="s">
        <v>92</v>
      </c>
      <c r="B48" s="130"/>
      <c r="C48" s="130"/>
      <c r="D48" s="25"/>
      <c r="E48" s="472"/>
      <c r="F48" s="166">
        <f>-O53</f>
        <v>-10191</v>
      </c>
      <c r="G48" s="472"/>
      <c r="H48" s="166">
        <v>-270</v>
      </c>
      <c r="I48" s="300"/>
      <c r="K48" s="355" t="s">
        <v>454</v>
      </c>
      <c r="L48" s="356" t="s">
        <v>455</v>
      </c>
      <c r="M48" s="357" t="s">
        <v>453</v>
      </c>
      <c r="N48" s="357" t="s">
        <v>353</v>
      </c>
      <c r="O48" s="358" t="s">
        <v>41</v>
      </c>
    </row>
    <row r="49" spans="1:15" s="75" customFormat="1" ht="12.6" thickBot="1">
      <c r="A49" s="147"/>
      <c r="B49" s="25" t="s">
        <v>313</v>
      </c>
      <c r="C49" s="25"/>
      <c r="D49" s="25"/>
      <c r="E49" s="472"/>
      <c r="F49" s="354">
        <f>F47+F48</f>
        <v>78409</v>
      </c>
      <c r="G49" s="472"/>
      <c r="H49" s="81">
        <f>H47+H48</f>
        <v>33401</v>
      </c>
      <c r="I49" s="300"/>
      <c r="K49" s="359">
        <v>44013</v>
      </c>
      <c r="L49" s="360">
        <v>44453</v>
      </c>
      <c r="M49" s="361">
        <v>473939</v>
      </c>
      <c r="N49" s="361">
        <v>9591391</v>
      </c>
      <c r="O49" s="362">
        <f>M49+N49</f>
        <v>10065330</v>
      </c>
    </row>
    <row r="50" spans="1:15" s="75" customFormat="1" ht="12.6" thickTop="1">
      <c r="A50" s="147"/>
      <c r="B50" s="25"/>
      <c r="C50" s="25"/>
      <c r="D50" s="25"/>
      <c r="E50" s="472"/>
      <c r="F50" s="37"/>
      <c r="G50" s="472"/>
      <c r="H50" s="37"/>
      <c r="I50" s="300"/>
      <c r="K50" s="359">
        <v>44454</v>
      </c>
      <c r="L50" s="360">
        <v>44469</v>
      </c>
      <c r="M50" s="361">
        <v>160</v>
      </c>
      <c r="N50" s="361">
        <v>125991</v>
      </c>
      <c r="O50" s="362">
        <f>M50+N50</f>
        <v>126151</v>
      </c>
    </row>
    <row r="51" spans="1:15" s="75" customFormat="1" ht="11.4">
      <c r="A51" s="167" t="s">
        <v>96</v>
      </c>
      <c r="B51" s="130"/>
      <c r="C51" s="130"/>
      <c r="D51" s="25"/>
      <c r="E51" s="472"/>
      <c r="F51" s="37"/>
      <c r="G51" s="472"/>
      <c r="H51" s="37"/>
      <c r="I51" s="300"/>
      <c r="K51" s="359"/>
      <c r="L51" s="360"/>
      <c r="M51" s="361"/>
      <c r="N51" s="361"/>
      <c r="O51" s="367"/>
    </row>
    <row r="52" spans="1:15" s="75" customFormat="1" ht="11.4">
      <c r="A52" s="168" t="s">
        <v>94</v>
      </c>
      <c r="B52" s="130"/>
      <c r="C52" s="130"/>
      <c r="D52" s="25"/>
      <c r="E52" s="472"/>
      <c r="F52" s="169">
        <f>+F11-M53</f>
        <v>1981</v>
      </c>
      <c r="G52" s="472"/>
      <c r="H52" s="169">
        <v>0</v>
      </c>
      <c r="I52" s="300"/>
      <c r="K52" s="363"/>
      <c r="L52" s="300"/>
      <c r="M52" s="231">
        <f>M49+M51+M50</f>
        <v>474099</v>
      </c>
      <c r="N52" s="231">
        <f>N49+N51+N50</f>
        <v>9717382</v>
      </c>
      <c r="O52" s="368">
        <f>M52+N52</f>
        <v>10191481</v>
      </c>
    </row>
    <row r="53" spans="1:15" s="75" customFormat="1" ht="12.6" thickBot="1">
      <c r="A53" s="168" t="s">
        <v>95</v>
      </c>
      <c r="B53" s="130"/>
      <c r="C53" s="130"/>
      <c r="D53" s="25"/>
      <c r="E53" s="472"/>
      <c r="F53" s="170">
        <f>F54-F52</f>
        <v>76428</v>
      </c>
      <c r="G53" s="472"/>
      <c r="H53" s="170">
        <v>33401</v>
      </c>
      <c r="I53" s="300"/>
      <c r="K53" s="363" t="s">
        <v>456</v>
      </c>
      <c r="L53" s="300"/>
      <c r="M53" s="369">
        <f>ROUND(M52/1000,0)</f>
        <v>474</v>
      </c>
      <c r="N53" s="369">
        <f>ROUND(N52/1000,0)</f>
        <v>9717</v>
      </c>
      <c r="O53" s="370">
        <f>M53+N53</f>
        <v>10191</v>
      </c>
    </row>
    <row r="54" spans="1:15" s="75" customFormat="1" ht="13.2" thickTop="1" thickBot="1">
      <c r="A54" s="147"/>
      <c r="B54" s="25"/>
      <c r="C54" s="25"/>
      <c r="D54" s="25"/>
      <c r="E54" s="472"/>
      <c r="F54" s="171">
        <f>F49</f>
        <v>78409</v>
      </c>
      <c r="G54" s="472"/>
      <c r="H54" s="171">
        <f>SUM(H52:H53)</f>
        <v>33401</v>
      </c>
      <c r="I54" s="300"/>
      <c r="K54" s="364"/>
      <c r="L54" s="365"/>
      <c r="M54" s="365"/>
      <c r="N54" s="365"/>
      <c r="O54" s="366"/>
    </row>
    <row r="55" spans="1:15" s="75" customFormat="1" ht="12.6" thickTop="1">
      <c r="A55" s="147"/>
      <c r="B55" s="25"/>
      <c r="C55" s="25"/>
      <c r="D55" s="25"/>
      <c r="E55" s="472"/>
      <c r="F55" s="96"/>
      <c r="G55" s="472"/>
      <c r="H55" s="472"/>
      <c r="I55" s="300"/>
    </row>
    <row r="56" spans="1:15">
      <c r="A56" s="472" t="str">
        <f>BS!$A$39</f>
        <v>The annexed notes from 1 to 15 form an integral part of these financial statements.</v>
      </c>
      <c r="B56" s="472"/>
      <c r="C56" s="472"/>
      <c r="D56" s="472"/>
      <c r="E56" s="472"/>
      <c r="F56" s="493"/>
      <c r="G56" s="472"/>
      <c r="H56" s="472"/>
      <c r="I56" s="472"/>
    </row>
    <row r="57" spans="1:15">
      <c r="E57" s="472"/>
      <c r="F57" s="493"/>
      <c r="G57" s="472"/>
      <c r="H57" s="472"/>
      <c r="I57" s="472"/>
    </row>
    <row r="58" spans="1:15">
      <c r="E58" s="472"/>
      <c r="F58" s="493"/>
      <c r="G58" s="472"/>
      <c r="H58" s="472"/>
      <c r="I58" s="472"/>
    </row>
    <row r="59" spans="1:15" s="103" customFormat="1">
      <c r="A59" s="172" t="str">
        <f>BS!$A$42</f>
        <v xml:space="preserve">                                                       For MCB-Arif Habib Savings and Investments Limited</v>
      </c>
      <c r="B59" s="54"/>
      <c r="C59" s="54"/>
      <c r="D59" s="54"/>
      <c r="E59" s="54"/>
    </row>
    <row r="60" spans="1:15" s="103" customFormat="1">
      <c r="A60" s="173" t="str">
        <f>BS!$A$43</f>
        <v xml:space="preserve">                                                                               (Management Company)</v>
      </c>
      <c r="B60" s="54"/>
      <c r="C60" s="54"/>
      <c r="D60" s="54"/>
      <c r="E60" s="55"/>
    </row>
    <row r="61" spans="1:15" s="103" customFormat="1">
      <c r="A61" s="87"/>
      <c r="B61" s="87"/>
      <c r="C61" s="56"/>
      <c r="D61" s="38"/>
      <c r="E61" s="174"/>
    </row>
    <row r="62" spans="1:15" s="103" customFormat="1">
      <c r="A62" s="87"/>
      <c r="B62" s="87"/>
      <c r="C62" s="56"/>
      <c r="D62" s="38"/>
      <c r="E62" s="174"/>
    </row>
    <row r="63" spans="1:15" s="103" customFormat="1">
      <c r="A63" s="87"/>
      <c r="B63" s="87"/>
      <c r="C63" s="56"/>
      <c r="D63" s="38"/>
      <c r="E63" s="174"/>
    </row>
    <row r="64" spans="1:15" s="103" customFormat="1">
      <c r="A64" s="87"/>
      <c r="B64" s="87"/>
      <c r="C64" s="56"/>
      <c r="D64" s="38"/>
      <c r="E64" s="174"/>
    </row>
    <row r="65" spans="1:5" s="103" customFormat="1">
      <c r="A65" s="172" t="str">
        <f>BS!$A$48</f>
        <v xml:space="preserve">           _____________________                          _____________________                          _____________________</v>
      </c>
      <c r="E65" s="174"/>
    </row>
    <row r="66" spans="1:5" s="103" customFormat="1">
      <c r="A66" s="173" t="str">
        <f>BS!$A$49</f>
        <v xml:space="preserve">            Chief Executive Officer                              Chief Financial Officer                                          Director</v>
      </c>
      <c r="E66" s="174"/>
    </row>
    <row r="94" spans="10:10">
      <c r="J94" s="25">
        <v>6.6666666666666599E+109</v>
      </c>
    </row>
    <row r="95" spans="10:10">
      <c r="J95" s="25" t="s">
        <v>483</v>
      </c>
    </row>
    <row r="96" spans="10:10">
      <c r="J96" s="25" t="s">
        <v>483</v>
      </c>
    </row>
    <row r="97" spans="10:10">
      <c r="J97" s="25" t="s">
        <v>483</v>
      </c>
    </row>
    <row r="98" spans="10:10">
      <c r="J98" s="25" t="s">
        <v>483</v>
      </c>
    </row>
    <row r="101" spans="10:10">
      <c r="J101" s="25" t="s">
        <v>483</v>
      </c>
    </row>
    <row r="102" spans="10:10">
      <c r="J102" s="25" t="s">
        <v>483</v>
      </c>
    </row>
    <row r="103" spans="10:10">
      <c r="J103" s="25" t="s">
        <v>483</v>
      </c>
    </row>
    <row r="104" spans="10:10">
      <c r="J104" s="25" t="s">
        <v>483</v>
      </c>
    </row>
    <row r="105" spans="10:10">
      <c r="J105" s="25" t="s">
        <v>483</v>
      </c>
    </row>
    <row r="106" spans="10:10">
      <c r="J106" s="25" t="s">
        <v>483</v>
      </c>
    </row>
    <row r="107" spans="10:10">
      <c r="J107" s="25" t="s">
        <v>483</v>
      </c>
    </row>
    <row r="108" spans="10:10">
      <c r="J108" s="25" t="s">
        <v>483</v>
      </c>
    </row>
    <row r="110" spans="10:10">
      <c r="J110" s="25" t="s">
        <v>483</v>
      </c>
    </row>
    <row r="111" spans="10:10">
      <c r="J111" s="25" t="s">
        <v>483</v>
      </c>
    </row>
  </sheetData>
  <mergeCells count="2">
    <mergeCell ref="F8:H8"/>
    <mergeCell ref="F5:H5"/>
  </mergeCells>
  <printOptions horizontalCentered="1"/>
  <pageMargins left="0.75" right="0.5" top="0.7" bottom="0.4" header="0.45" footer="0.3"/>
  <pageSetup paperSize="9" firstPageNumber="2" orientation="portrait" useFirstPageNumber="1" r:id="rId1"/>
  <headerFooter>
    <oddHeader>&amp;C&amp;"Arial,Regular"&amp;9&amp;P</oddHeader>
  </headerFooter>
  <ignoredErrors>
    <ignoredError sqref="F47 F50:G51 F54:G54 F53:G53 F49:G49 G5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H33"/>
  <sheetViews>
    <sheetView view="pageBreakPreview" topLeftCell="A7" zoomScaleNormal="100" zoomScaleSheetLayoutView="100" workbookViewId="0">
      <selection activeCell="A21" sqref="A21"/>
    </sheetView>
  </sheetViews>
  <sheetFormatPr defaultColWidth="9" defaultRowHeight="11.4"/>
  <cols>
    <col min="1" max="1" width="5.09765625" style="65" customWidth="1"/>
    <col min="2" max="2" width="3.59765625" style="65" customWidth="1"/>
    <col min="3" max="3" width="41.59765625" style="65" customWidth="1"/>
    <col min="4" max="5" width="5.59765625" style="65" customWidth="1"/>
    <col min="6" max="6" width="10.3984375" style="65" customWidth="1"/>
    <col min="7" max="7" width="1.59765625" style="65" customWidth="1"/>
    <col min="8" max="8" width="10.3984375" style="226" customWidth="1"/>
    <col min="9" max="16384" width="9" style="65"/>
  </cols>
  <sheetData>
    <row r="1" spans="1:8" ht="12">
      <c r="A1" s="125" t="s">
        <v>79</v>
      </c>
      <c r="B1" s="91"/>
      <c r="C1" s="91"/>
      <c r="D1" s="91"/>
      <c r="E1" s="91"/>
      <c r="F1" s="91"/>
      <c r="G1" s="91"/>
      <c r="H1" s="298"/>
    </row>
    <row r="2" spans="1:8" ht="12">
      <c r="A2" s="34" t="s">
        <v>564</v>
      </c>
      <c r="B2" s="25"/>
      <c r="C2" s="25"/>
      <c r="D2" s="25"/>
      <c r="E2" s="25"/>
      <c r="F2" s="25"/>
      <c r="G2" s="25"/>
      <c r="H2" s="298"/>
    </row>
    <row r="3" spans="1:8" ht="12">
      <c r="A3" s="466" t="s">
        <v>585</v>
      </c>
      <c r="B3" s="102"/>
      <c r="C3" s="102"/>
      <c r="D3" s="102"/>
      <c r="E3" s="102"/>
      <c r="F3" s="102"/>
      <c r="G3" s="102"/>
      <c r="H3" s="102"/>
    </row>
    <row r="4" spans="1:8" ht="12">
      <c r="A4" s="25"/>
      <c r="B4" s="25"/>
      <c r="C4" s="27"/>
      <c r="D4" s="27"/>
      <c r="E4" s="27"/>
      <c r="F4" s="144"/>
      <c r="G4" s="27"/>
      <c r="H4" s="145"/>
    </row>
    <row r="5" spans="1:8" ht="12">
      <c r="A5" s="25"/>
      <c r="B5" s="25"/>
      <c r="C5" s="27"/>
      <c r="D5" s="27"/>
      <c r="E5" s="27"/>
      <c r="F5" s="635" t="s">
        <v>561</v>
      </c>
      <c r="G5" s="635"/>
      <c r="H5" s="635"/>
    </row>
    <row r="6" spans="1:8" ht="12">
      <c r="A6" s="25"/>
      <c r="B6" s="25"/>
      <c r="C6" s="27"/>
      <c r="D6" s="27"/>
      <c r="E6" s="27"/>
      <c r="F6" s="296" t="s">
        <v>567</v>
      </c>
      <c r="G6" s="29"/>
      <c r="H6" s="530" t="s">
        <v>567</v>
      </c>
    </row>
    <row r="7" spans="1:8" ht="12">
      <c r="A7" s="102"/>
      <c r="B7" s="102"/>
      <c r="C7" s="102"/>
      <c r="D7" s="146"/>
      <c r="E7" s="146"/>
      <c r="F7" s="31">
        <f>+IS!F7</f>
        <v>2021</v>
      </c>
      <c r="G7" s="527"/>
      <c r="H7" s="531">
        <f>+IS!H7</f>
        <v>2020</v>
      </c>
    </row>
    <row r="8" spans="1:8" ht="12">
      <c r="A8" s="102"/>
      <c r="B8" s="102"/>
      <c r="C8" s="102"/>
      <c r="D8" s="146"/>
      <c r="E8" s="146"/>
      <c r="F8" s="636" t="s">
        <v>53</v>
      </c>
      <c r="G8" s="637"/>
      <c r="H8" s="637"/>
    </row>
    <row r="9" spans="1:8" ht="12">
      <c r="A9" s="147"/>
      <c r="B9" s="147"/>
      <c r="C9" s="102"/>
      <c r="D9" s="146"/>
      <c r="E9" s="146"/>
      <c r="F9" s="68"/>
      <c r="G9" s="72"/>
      <c r="H9" s="148"/>
    </row>
    <row r="10" spans="1:8" ht="12">
      <c r="A10" s="123" t="s">
        <v>32</v>
      </c>
      <c r="B10" s="134"/>
      <c r="C10" s="102"/>
      <c r="D10" s="146"/>
      <c r="E10" s="146"/>
      <c r="F10" s="79">
        <f>IS!$F$44</f>
        <v>88600</v>
      </c>
      <c r="G10" s="71"/>
      <c r="H10" s="79">
        <f>IS!$H$44</f>
        <v>33671</v>
      </c>
    </row>
    <row r="11" spans="1:8" ht="12">
      <c r="A11" s="69"/>
      <c r="B11" s="69"/>
      <c r="C11" s="102"/>
      <c r="D11" s="146"/>
      <c r="E11" s="146"/>
      <c r="F11" s="79"/>
      <c r="G11" s="71"/>
      <c r="H11" s="79"/>
    </row>
    <row r="12" spans="1:8" s="58" customFormat="1" ht="12">
      <c r="A12" s="97" t="s">
        <v>114</v>
      </c>
      <c r="B12" s="32"/>
      <c r="C12" s="120"/>
      <c r="D12" s="120"/>
      <c r="E12" s="120"/>
      <c r="F12" s="120">
        <v>0</v>
      </c>
      <c r="G12" s="120"/>
      <c r="H12" s="120">
        <v>0</v>
      </c>
    </row>
    <row r="13" spans="1:8" s="58" customFormat="1" ht="15" hidden="1" customHeight="1">
      <c r="A13" s="149"/>
      <c r="B13" s="149"/>
      <c r="C13" s="120"/>
      <c r="D13" s="120"/>
      <c r="E13" s="120"/>
      <c r="F13" s="120"/>
      <c r="G13" s="120"/>
      <c r="H13" s="120"/>
    </row>
    <row r="14" spans="1:8" s="58" customFormat="1" ht="15" hidden="1" customHeight="1">
      <c r="A14" s="109" t="s">
        <v>59</v>
      </c>
      <c r="B14" s="97"/>
      <c r="C14" s="120"/>
      <c r="D14" s="120"/>
      <c r="E14" s="120"/>
      <c r="F14" s="120"/>
      <c r="G14" s="120"/>
      <c r="H14" s="120"/>
    </row>
    <row r="15" spans="1:8" ht="15" hidden="1" customHeight="1">
      <c r="A15" s="150" t="s">
        <v>60</v>
      </c>
      <c r="B15" s="107"/>
      <c r="C15" s="25"/>
      <c r="D15" s="99"/>
      <c r="E15" s="99"/>
      <c r="F15" s="71"/>
      <c r="G15" s="38"/>
      <c r="H15" s="71"/>
    </row>
    <row r="16" spans="1:8" ht="15" hidden="1" customHeight="1" thickBot="1">
      <c r="A16" s="74"/>
      <c r="B16" s="74"/>
      <c r="C16" s="80"/>
      <c r="D16" s="25"/>
      <c r="E16" s="25"/>
      <c r="F16" s="71"/>
      <c r="G16" s="71"/>
      <c r="H16" s="71"/>
    </row>
    <row r="17" spans="1:8" ht="15" hidden="1" customHeight="1">
      <c r="A17" s="23" t="s">
        <v>64</v>
      </c>
      <c r="B17" s="151"/>
      <c r="C17" s="86"/>
      <c r="D17" s="25"/>
      <c r="E17" s="25"/>
      <c r="F17" s="71"/>
      <c r="G17" s="71"/>
      <c r="H17" s="71"/>
    </row>
    <row r="18" spans="1:8" ht="15" hidden="1" customHeight="1">
      <c r="A18" s="152" t="s">
        <v>61</v>
      </c>
      <c r="B18" s="153"/>
      <c r="C18" s="154"/>
      <c r="D18" s="25"/>
      <c r="E18" s="25"/>
      <c r="F18" s="71"/>
      <c r="G18" s="71"/>
      <c r="H18" s="71"/>
    </row>
    <row r="19" spans="1:8" ht="12">
      <c r="C19" s="102"/>
      <c r="D19" s="146"/>
      <c r="E19" s="146"/>
      <c r="F19" s="226"/>
    </row>
    <row r="20" spans="1:8" ht="12.6" thickBot="1">
      <c r="A20" s="147" t="s">
        <v>644</v>
      </c>
      <c r="B20" s="147"/>
      <c r="C20" s="102"/>
      <c r="D20" s="146"/>
      <c r="E20" s="146"/>
      <c r="F20" s="81">
        <f>SUM(F10:F19)</f>
        <v>88600</v>
      </c>
      <c r="G20" s="71"/>
      <c r="H20" s="81">
        <f>SUM(H10:H19)</f>
        <v>33671</v>
      </c>
    </row>
    <row r="21" spans="1:8" ht="12.6" thickTop="1">
      <c r="A21" s="112"/>
      <c r="B21" s="112"/>
      <c r="C21" s="102"/>
      <c r="D21" s="146"/>
      <c r="E21" s="146"/>
      <c r="F21" s="155"/>
      <c r="G21" s="99"/>
      <c r="H21" s="79"/>
    </row>
    <row r="22" spans="1:8" ht="12">
      <c r="A22" s="26"/>
      <c r="B22" s="26"/>
      <c r="C22" s="102"/>
      <c r="D22" s="146"/>
      <c r="E22" s="146"/>
      <c r="F22" s="156"/>
      <c r="G22" s="157"/>
      <c r="H22" s="158"/>
    </row>
    <row r="23" spans="1:8" s="25" customFormat="1">
      <c r="A23" s="472" t="str">
        <f>BS!$A$39</f>
        <v>The annexed notes from 1 to 15 form an integral part of these financial statements.</v>
      </c>
      <c r="B23" s="472"/>
      <c r="C23" s="472"/>
      <c r="D23" s="472"/>
      <c r="E23" s="472"/>
      <c r="H23" s="298"/>
    </row>
    <row r="24" spans="1:8" s="25" customFormat="1">
      <c r="H24" s="298"/>
    </row>
    <row r="25" spans="1:8" s="25" customFormat="1">
      <c r="H25" s="298"/>
    </row>
    <row r="26" spans="1:8" s="103" customFormat="1" ht="12">
      <c r="A26" s="172" t="str">
        <f>BS!$A$42</f>
        <v xml:space="preserve">                                                       For MCB-Arif Habib Savings and Investments Limited</v>
      </c>
      <c r="B26" s="54"/>
      <c r="C26" s="54"/>
      <c r="D26" s="54"/>
      <c r="E26" s="54"/>
      <c r="F26" s="54"/>
      <c r="G26" s="54"/>
    </row>
    <row r="27" spans="1:8" s="103" customFormat="1" ht="12">
      <c r="A27" s="173" t="str">
        <f>BS!$A$43</f>
        <v xml:space="preserve">                                                                               (Management Company)</v>
      </c>
      <c r="B27" s="54"/>
      <c r="C27" s="54"/>
      <c r="D27" s="54"/>
      <c r="E27" s="54"/>
      <c r="F27" s="54"/>
      <c r="G27" s="55"/>
    </row>
    <row r="28" spans="1:8" s="103" customFormat="1" ht="12">
      <c r="A28" s="87"/>
      <c r="B28" s="87"/>
      <c r="C28" s="56"/>
      <c r="D28" s="38"/>
      <c r="E28" s="38"/>
      <c r="F28" s="38"/>
      <c r="G28" s="174"/>
    </row>
    <row r="29" spans="1:8" s="103" customFormat="1" ht="12">
      <c r="A29" s="87"/>
      <c r="B29" s="87"/>
      <c r="C29" s="56"/>
      <c r="D29" s="38"/>
      <c r="E29" s="38"/>
      <c r="F29" s="38"/>
      <c r="G29" s="174"/>
    </row>
    <row r="30" spans="1:8" s="103" customFormat="1" ht="12">
      <c r="A30" s="87"/>
      <c r="B30" s="87"/>
      <c r="C30" s="56"/>
      <c r="D30" s="38"/>
      <c r="E30" s="38"/>
      <c r="F30" s="38"/>
      <c r="G30" s="174"/>
    </row>
    <row r="31" spans="1:8" s="103" customFormat="1" ht="12">
      <c r="A31" s="87"/>
      <c r="B31" s="87"/>
      <c r="C31" s="56"/>
      <c r="D31" s="38"/>
      <c r="E31" s="38"/>
      <c r="F31" s="38"/>
      <c r="G31" s="174"/>
    </row>
    <row r="32" spans="1:8" s="103" customFormat="1" ht="12">
      <c r="A32" s="172" t="str">
        <f>BS!$A$48</f>
        <v xml:space="preserve">           _____________________                          _____________________                          _____________________</v>
      </c>
      <c r="D32" s="59"/>
      <c r="E32" s="59"/>
      <c r="G32" s="174"/>
    </row>
    <row r="33" spans="1:7" s="103" customFormat="1" ht="12">
      <c r="A33" s="173" t="str">
        <f>BS!$A$49</f>
        <v xml:space="preserve">            Chief Executive Officer                              Chief Financial Officer                                          Director</v>
      </c>
      <c r="D33" s="60"/>
      <c r="E33" s="60"/>
      <c r="G33" s="174"/>
    </row>
  </sheetData>
  <mergeCells count="2">
    <mergeCell ref="F8:H8"/>
    <mergeCell ref="F5:H5"/>
  </mergeCells>
  <printOptions horizontalCentered="1"/>
  <pageMargins left="0.75" right="0.5" top="0.7" bottom="0.4" header="0.45" footer="0.3"/>
  <pageSetup paperSize="9" firstPageNumber="2" orientation="portrait" useFirstPageNumber="1" r:id="rId1"/>
  <headerFooter>
    <oddHeader>&amp;C&amp;"Arial,Regular"&amp;9&amp;P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X84"/>
  <sheetViews>
    <sheetView view="pageBreakPreview" topLeftCell="A28" zoomScaleNormal="100" zoomScaleSheetLayoutView="100" workbookViewId="0">
      <selection activeCell="A72" sqref="A72"/>
    </sheetView>
  </sheetViews>
  <sheetFormatPr defaultColWidth="10.19921875" defaultRowHeight="11.4"/>
  <cols>
    <col min="1" max="1" width="6" style="25" customWidth="1"/>
    <col min="2" max="2" width="31.59765625" style="25" customWidth="1"/>
    <col min="3" max="3" width="10.5" style="24" customWidth="1"/>
    <col min="4" max="4" width="9.5" style="24" customWidth="1"/>
    <col min="5" max="5" width="7.59765625" style="25" customWidth="1"/>
    <col min="6" max="6" width="0.5" style="25" customWidth="1"/>
    <col min="7" max="9" width="7.59765625" style="298" customWidth="1"/>
    <col min="10" max="10" width="10.3984375" style="25" bestFit="1" customWidth="1"/>
    <col min="11" max="11" width="15.5" style="25" bestFit="1" customWidth="1"/>
    <col min="12" max="12" width="12.09765625" style="25" bestFit="1" customWidth="1"/>
    <col min="13" max="13" width="10.3984375" style="25" customWidth="1"/>
    <col min="14" max="14" width="9.09765625" style="25" bestFit="1" customWidth="1"/>
    <col min="15" max="15" width="12.5" style="25" bestFit="1" customWidth="1"/>
    <col min="16" max="18" width="10.19921875" style="25"/>
    <col min="19" max="19" width="10.69921875" style="25" bestFit="1" customWidth="1"/>
    <col min="20" max="16384" width="10.19921875" style="25"/>
  </cols>
  <sheetData>
    <row r="1" spans="1:21" s="26" customFormat="1" ht="12">
      <c r="A1" s="73" t="str">
        <f>'Cash Flow'!A1:H1</f>
        <v>PAKISTAN CASH MANAGEMENT FUND</v>
      </c>
      <c r="B1" s="73"/>
      <c r="C1" s="73"/>
      <c r="D1" s="73"/>
      <c r="E1" s="73"/>
      <c r="F1" s="73"/>
      <c r="G1" s="73"/>
      <c r="H1" s="73"/>
      <c r="I1" s="73"/>
    </row>
    <row r="2" spans="1:21" s="26" customFormat="1" ht="12">
      <c r="A2" s="73" t="s">
        <v>565</v>
      </c>
      <c r="B2" s="73"/>
      <c r="C2" s="73"/>
      <c r="D2" s="73"/>
      <c r="E2" s="73"/>
      <c r="F2" s="73"/>
      <c r="G2" s="73"/>
      <c r="H2" s="73"/>
      <c r="I2" s="73"/>
    </row>
    <row r="3" spans="1:21" s="26" customFormat="1" ht="12">
      <c r="A3" s="466" t="s">
        <v>585</v>
      </c>
      <c r="B3" s="73"/>
      <c r="C3" s="73"/>
      <c r="D3" s="73"/>
      <c r="E3" s="73"/>
      <c r="F3" s="73"/>
      <c r="G3" s="73"/>
      <c r="H3" s="73"/>
      <c r="I3" s="73"/>
    </row>
    <row r="4" spans="1:21" s="26" customFormat="1" ht="12">
      <c r="A4" s="131"/>
      <c r="B4" s="131"/>
      <c r="C4" s="131"/>
      <c r="D4" s="131"/>
      <c r="E4" s="131"/>
      <c r="F4" s="131"/>
      <c r="G4" s="131"/>
      <c r="H4" s="131"/>
      <c r="I4" s="131"/>
    </row>
    <row r="5" spans="1:21" s="252" customFormat="1" ht="15.75" customHeight="1">
      <c r="A5" s="203"/>
      <c r="C5" s="639" t="s">
        <v>583</v>
      </c>
      <c r="D5" s="640"/>
      <c r="E5" s="641"/>
      <c r="F5" s="5"/>
      <c r="G5" s="639" t="s">
        <v>550</v>
      </c>
      <c r="H5" s="640"/>
      <c r="I5" s="641"/>
    </row>
    <row r="6" spans="1:21" s="252" customFormat="1" ht="10.199999999999999">
      <c r="A6" s="203"/>
      <c r="C6" s="642" t="s">
        <v>91</v>
      </c>
      <c r="D6" s="642" t="s">
        <v>335</v>
      </c>
      <c r="E6" s="642" t="s">
        <v>41</v>
      </c>
      <c r="F6" s="3"/>
      <c r="G6" s="642" t="s">
        <v>91</v>
      </c>
      <c r="H6" s="642" t="s">
        <v>336</v>
      </c>
      <c r="I6" s="642" t="s">
        <v>41</v>
      </c>
    </row>
    <row r="7" spans="1:21" s="252" customFormat="1" ht="10.199999999999999">
      <c r="A7" s="203"/>
      <c r="C7" s="643"/>
      <c r="D7" s="643"/>
      <c r="E7" s="643"/>
      <c r="F7" s="3"/>
      <c r="G7" s="643"/>
      <c r="H7" s="643"/>
      <c r="I7" s="643"/>
    </row>
    <row r="8" spans="1:21" s="7" customFormat="1" ht="10.199999999999999">
      <c r="A8" s="12"/>
      <c r="C8" s="644"/>
      <c r="D8" s="644"/>
      <c r="E8" s="644"/>
      <c r="F8" s="276"/>
      <c r="G8" s="644"/>
      <c r="H8" s="644"/>
      <c r="I8" s="644"/>
    </row>
    <row r="9" spans="1:21" s="252" customFormat="1" ht="10.199999999999999">
      <c r="A9" s="203"/>
      <c r="C9" s="638" t="s">
        <v>122</v>
      </c>
      <c r="D9" s="638"/>
      <c r="E9" s="638"/>
      <c r="F9" s="638"/>
      <c r="G9" s="638"/>
      <c r="H9" s="638"/>
      <c r="I9" s="638"/>
      <c r="J9" s="441"/>
    </row>
    <row r="10" spans="1:21" s="259" customFormat="1" ht="6" customHeight="1">
      <c r="A10" s="175"/>
      <c r="C10" s="2"/>
      <c r="D10" s="6"/>
      <c r="E10" s="6"/>
      <c r="F10" s="16"/>
      <c r="G10" s="16"/>
      <c r="H10" s="16"/>
      <c r="I10" s="16"/>
    </row>
    <row r="11" spans="1:21" s="259" customFormat="1" ht="10.199999999999999">
      <c r="A11" s="177" t="s">
        <v>38</v>
      </c>
      <c r="B11" s="15"/>
      <c r="C11" s="189">
        <v>3101753</v>
      </c>
      <c r="D11" s="189">
        <v>16863</v>
      </c>
      <c r="E11" s="189">
        <v>3118616</v>
      </c>
      <c r="F11" s="189"/>
      <c r="G11" s="596">
        <v>3680763</v>
      </c>
      <c r="H11" s="189">
        <v>12512</v>
      </c>
      <c r="I11" s="189">
        <v>3693275</v>
      </c>
      <c r="L11" s="21"/>
    </row>
    <row r="12" spans="1:21" s="259" customFormat="1" ht="10.8" thickBot="1">
      <c r="C12" s="201"/>
      <c r="D12" s="201"/>
      <c r="E12" s="282"/>
      <c r="F12" s="282"/>
      <c r="G12" s="201"/>
      <c r="H12" s="201"/>
      <c r="I12" s="282"/>
    </row>
    <row r="13" spans="1:21" s="259" customFormat="1" ht="10.199999999999999">
      <c r="A13" s="302" t="s">
        <v>628</v>
      </c>
      <c r="B13" s="302"/>
      <c r="C13" s="282"/>
      <c r="D13" s="282"/>
      <c r="E13" s="282"/>
      <c r="F13" s="253"/>
      <c r="G13" s="282"/>
      <c r="H13" s="282"/>
      <c r="I13" s="282"/>
      <c r="K13" s="337" t="s">
        <v>297</v>
      </c>
      <c r="L13" s="338" t="s">
        <v>298</v>
      </c>
      <c r="M13" s="338" t="s">
        <v>299</v>
      </c>
      <c r="N13" s="338" t="s">
        <v>300</v>
      </c>
      <c r="O13" s="339" t="s">
        <v>301</v>
      </c>
      <c r="Q13" s="601" t="s">
        <v>596</v>
      </c>
      <c r="R13" s="602" t="s">
        <v>597</v>
      </c>
      <c r="S13" s="599"/>
      <c r="T13" s="601" t="s">
        <v>598</v>
      </c>
      <c r="U13" s="602" t="s">
        <v>599</v>
      </c>
    </row>
    <row r="14" spans="1:21" s="259" customFormat="1" ht="10.8" thickBot="1">
      <c r="A14" s="13" t="s">
        <v>333</v>
      </c>
      <c r="C14" s="284">
        <f>N14-1</f>
        <v>8697543</v>
      </c>
      <c r="D14" s="284"/>
      <c r="E14" s="284">
        <f>D14+C14</f>
        <v>8697543</v>
      </c>
      <c r="F14" s="189"/>
      <c r="G14" s="284">
        <v>169374</v>
      </c>
      <c r="H14" s="284"/>
      <c r="I14" s="284">
        <v>169374</v>
      </c>
      <c r="K14" s="343">
        <f>+Q27/1000+2</f>
        <v>8751336</v>
      </c>
      <c r="L14" s="344">
        <f>+R27</f>
        <v>172338479</v>
      </c>
      <c r="M14" s="346">
        <f>BS!$H$36</f>
        <v>50.467799999999997</v>
      </c>
      <c r="N14" s="344">
        <f>ROUND(L14*M14/1000,0)</f>
        <v>8697544</v>
      </c>
      <c r="O14" s="345">
        <f>K14-N14</f>
        <v>53792</v>
      </c>
      <c r="Q14" s="603">
        <v>858521318</v>
      </c>
      <c r="R14" s="604">
        <v>16864693.57</v>
      </c>
      <c r="S14" s="7"/>
      <c r="T14" s="603">
        <v>-2714</v>
      </c>
      <c r="U14" s="604">
        <v>-53.37</v>
      </c>
    </row>
    <row r="15" spans="1:21" s="259" customFormat="1" ht="10.199999999999999">
      <c r="A15" s="18" t="s">
        <v>334</v>
      </c>
      <c r="C15" s="285"/>
      <c r="D15" s="285"/>
      <c r="E15" s="285"/>
      <c r="F15" s="253"/>
      <c r="G15" s="285"/>
      <c r="H15" s="285"/>
      <c r="I15" s="285"/>
      <c r="K15" s="175"/>
      <c r="L15" s="175"/>
      <c r="M15" s="175"/>
      <c r="N15" s="175"/>
      <c r="O15" s="175"/>
      <c r="Q15" s="603">
        <v>1585225</v>
      </c>
      <c r="R15" s="604">
        <v>30857.94</v>
      </c>
      <c r="S15" s="252"/>
      <c r="T15" s="612">
        <v>-2064873.06</v>
      </c>
      <c r="U15" s="604">
        <v>-40479.21</v>
      </c>
    </row>
    <row r="16" spans="1:21" s="259" customFormat="1" ht="10.8" thickBot="1">
      <c r="A16" s="20" t="s">
        <v>133</v>
      </c>
      <c r="C16" s="286">
        <f>O14</f>
        <v>53792</v>
      </c>
      <c r="D16" s="286"/>
      <c r="E16" s="286">
        <f>C16+D16</f>
        <v>53792</v>
      </c>
      <c r="F16" s="253"/>
      <c r="G16" s="286">
        <v>429</v>
      </c>
      <c r="H16" s="286"/>
      <c r="I16" s="286">
        <v>429</v>
      </c>
      <c r="K16" s="175"/>
      <c r="L16" s="175"/>
      <c r="M16" s="175"/>
      <c r="N16" s="175"/>
      <c r="O16" s="175"/>
      <c r="Q16" s="605">
        <f>+R16*M18</f>
        <v>45851524</v>
      </c>
      <c r="R16" s="606">
        <v>908530.28</v>
      </c>
      <c r="T16" s="607">
        <v>-294211024.83999997</v>
      </c>
      <c r="U16" s="606">
        <v>-5805088.7300000004</v>
      </c>
    </row>
    <row r="17" spans="1:21" s="259" customFormat="1" ht="10.199999999999999">
      <c r="C17" s="282">
        <f>SUM(C14:C16)</f>
        <v>8751335</v>
      </c>
      <c r="D17" s="282">
        <f>SUM(D14:D16)</f>
        <v>0</v>
      </c>
      <c r="E17" s="282">
        <f>SUM(E14:E16)</f>
        <v>8751335</v>
      </c>
      <c r="F17" s="253"/>
      <c r="G17" s="282">
        <v>169803</v>
      </c>
      <c r="H17" s="282">
        <v>0</v>
      </c>
      <c r="I17" s="282">
        <v>169803</v>
      </c>
      <c r="K17" s="337" t="s">
        <v>302</v>
      </c>
      <c r="L17" s="338" t="s">
        <v>303</v>
      </c>
      <c r="M17" s="338" t="s">
        <v>299</v>
      </c>
      <c r="N17" s="338" t="s">
        <v>300</v>
      </c>
      <c r="O17" s="339" t="s">
        <v>304</v>
      </c>
      <c r="Q17" s="605">
        <v>123056160</v>
      </c>
      <c r="R17" s="606">
        <v>2420591.91</v>
      </c>
      <c r="T17" s="607">
        <v>-22826456.109999999</v>
      </c>
      <c r="U17" s="606">
        <v>-448185.87</v>
      </c>
    </row>
    <row r="18" spans="1:21" s="259" customFormat="1" ht="10.8" thickBot="1">
      <c r="A18" s="302" t="s">
        <v>629</v>
      </c>
      <c r="B18" s="302"/>
      <c r="C18" s="293"/>
      <c r="D18" s="293"/>
      <c r="E18" s="287"/>
      <c r="F18" s="283"/>
      <c r="G18" s="293"/>
      <c r="H18" s="293"/>
      <c r="I18" s="287"/>
      <c r="K18" s="340">
        <f>-T27/1000</f>
        <v>1948001</v>
      </c>
      <c r="L18" s="341">
        <f>-U27</f>
        <v>38281696</v>
      </c>
      <c r="M18" s="413">
        <f>M14</f>
        <v>50.467799999999997</v>
      </c>
      <c r="N18" s="341">
        <f>ROUND(L18*M18/1000,0)</f>
        <v>1931993</v>
      </c>
      <c r="O18" s="342">
        <f>K18-N18</f>
        <v>16008</v>
      </c>
      <c r="Q18" s="605">
        <v>7602309857</v>
      </c>
      <c r="R18" s="606">
        <v>149752344.59</v>
      </c>
      <c r="T18" s="607">
        <v>-6530.93</v>
      </c>
      <c r="U18" s="606">
        <v>-128.30000000000001</v>
      </c>
    </row>
    <row r="19" spans="1:21" s="259" customFormat="1" ht="10.199999999999999">
      <c r="A19" s="13" t="s">
        <v>333</v>
      </c>
      <c r="C19" s="284">
        <f>N18</f>
        <v>1931993</v>
      </c>
      <c r="D19" s="284"/>
      <c r="E19" s="284">
        <f>C19+D19</f>
        <v>1931993</v>
      </c>
      <c r="F19" s="283"/>
      <c r="G19" s="284">
        <v>2143299</v>
      </c>
      <c r="H19" s="284"/>
      <c r="I19" s="284">
        <v>2143299</v>
      </c>
      <c r="Q19" s="605">
        <v>23670376</v>
      </c>
      <c r="R19" s="606">
        <v>462608.47</v>
      </c>
      <c r="T19" s="607">
        <v>-351217.75</v>
      </c>
      <c r="U19" s="606">
        <v>-6905.89</v>
      </c>
    </row>
    <row r="20" spans="1:21" s="259" customFormat="1" ht="10.199999999999999">
      <c r="A20" s="18" t="s">
        <v>334</v>
      </c>
      <c r="C20" s="285"/>
      <c r="D20" s="285"/>
      <c r="E20" s="285"/>
      <c r="F20" s="283"/>
      <c r="G20" s="285"/>
      <c r="H20" s="285"/>
      <c r="I20" s="285"/>
      <c r="K20" s="11"/>
      <c r="L20" s="11"/>
      <c r="Q20" s="605">
        <v>37369527</v>
      </c>
      <c r="R20" s="606">
        <v>740462.77</v>
      </c>
      <c r="T20" s="607">
        <v>-91305665.200000003</v>
      </c>
      <c r="U20" s="606">
        <v>-1798117.93</v>
      </c>
    </row>
    <row r="21" spans="1:21" s="259" customFormat="1" ht="10.199999999999999">
      <c r="A21" s="13" t="s">
        <v>133</v>
      </c>
      <c r="C21" s="286">
        <f>E21-D21</f>
        <v>5817</v>
      </c>
      <c r="D21" s="286">
        <f>-IS!F48</f>
        <v>10191</v>
      </c>
      <c r="E21" s="286">
        <f>O18</f>
        <v>16008</v>
      </c>
      <c r="F21" s="283"/>
      <c r="G21" s="286">
        <v>201</v>
      </c>
      <c r="H21" s="286">
        <v>270</v>
      </c>
      <c r="I21" s="286">
        <v>471</v>
      </c>
      <c r="J21" s="227"/>
      <c r="L21" s="21"/>
      <c r="Q21" s="607">
        <v>56908107.960000001</v>
      </c>
      <c r="R21" s="606">
        <v>1117958.79</v>
      </c>
      <c r="T21" s="607">
        <v>-978602342.59000003</v>
      </c>
      <c r="U21" s="606">
        <v>-19141603.420000002</v>
      </c>
    </row>
    <row r="22" spans="1:21" s="259" customFormat="1" ht="10.199999999999999">
      <c r="C22" s="282">
        <f>SUM(C19:C21)</f>
        <v>1937810</v>
      </c>
      <c r="D22" s="282">
        <f>SUM(D19:D21)</f>
        <v>10191</v>
      </c>
      <c r="E22" s="282">
        <f>SUM(E19:E21)</f>
        <v>1948001</v>
      </c>
      <c r="F22" s="283"/>
      <c r="G22" s="282">
        <v>2143500</v>
      </c>
      <c r="H22" s="282">
        <v>270</v>
      </c>
      <c r="I22" s="282">
        <v>2143770</v>
      </c>
      <c r="J22" s="255"/>
      <c r="K22" s="175"/>
      <c r="L22" s="21"/>
      <c r="Q22" s="607">
        <v>2062379.06</v>
      </c>
      <c r="R22" s="606">
        <v>40430.559999999998</v>
      </c>
      <c r="T22" s="607">
        <v>-53516440.590000004</v>
      </c>
      <c r="U22" s="606">
        <v>-1052741.22</v>
      </c>
    </row>
    <row r="23" spans="1:21" s="302" customFormat="1" ht="5.4" customHeight="1">
      <c r="C23" s="282"/>
      <c r="D23" s="282"/>
      <c r="E23" s="282"/>
      <c r="F23" s="283"/>
      <c r="G23" s="282"/>
      <c r="H23" s="282"/>
      <c r="I23" s="282"/>
      <c r="J23" s="255"/>
      <c r="K23" s="175"/>
      <c r="Q23" s="608"/>
      <c r="R23" s="609"/>
      <c r="S23" s="259"/>
      <c r="T23" s="607">
        <v>-503528159.5</v>
      </c>
      <c r="U23" s="606">
        <v>-9957534.0299999993</v>
      </c>
    </row>
    <row r="24" spans="1:21" s="259" customFormat="1" ht="10.5" customHeight="1">
      <c r="A24" s="4" t="s">
        <v>33</v>
      </c>
      <c r="B24" s="15"/>
      <c r="C24" s="282">
        <v>0</v>
      </c>
      <c r="D24" s="282">
        <f>SOCI!$F$20</f>
        <v>88600</v>
      </c>
      <c r="E24" s="282">
        <f>SUM(C24:D24)</f>
        <v>88600</v>
      </c>
      <c r="F24" s="287"/>
      <c r="G24" s="282">
        <v>0</v>
      </c>
      <c r="H24" s="282">
        <v>33671</v>
      </c>
      <c r="I24" s="282">
        <v>33671</v>
      </c>
      <c r="J24" s="526"/>
      <c r="K24" s="189"/>
      <c r="O24" s="347"/>
      <c r="Q24" s="608"/>
      <c r="R24" s="609"/>
      <c r="T24" s="607">
        <v>-1585233.13</v>
      </c>
      <c r="U24" s="606">
        <v>-30858.1</v>
      </c>
    </row>
    <row r="25" spans="1:21" s="259" customFormat="1" ht="5.0999999999999996" customHeight="1">
      <c r="A25" s="4"/>
      <c r="B25" s="15"/>
      <c r="C25" s="282"/>
      <c r="D25" s="282"/>
      <c r="E25" s="282"/>
      <c r="F25" s="287"/>
      <c r="G25" s="282"/>
      <c r="H25" s="282"/>
      <c r="I25" s="282"/>
      <c r="O25" s="347"/>
      <c r="Q25" s="608"/>
      <c r="R25" s="609"/>
      <c r="T25" s="607"/>
      <c r="U25" s="606"/>
    </row>
    <row r="26" spans="1:21" s="259" customFormat="1" ht="10.199999999999999">
      <c r="A26" s="4"/>
      <c r="B26" s="15"/>
      <c r="C26" s="302"/>
      <c r="D26" s="302"/>
      <c r="E26" s="302"/>
      <c r="F26" s="302"/>
      <c r="G26" s="302"/>
      <c r="H26" s="302"/>
      <c r="I26" s="302"/>
      <c r="J26" s="189"/>
      <c r="O26" s="347"/>
      <c r="Q26" s="608"/>
      <c r="R26" s="609"/>
      <c r="T26" s="607"/>
      <c r="U26" s="606"/>
    </row>
    <row r="27" spans="1:21" s="302" customFormat="1" ht="10.8" thickBot="1">
      <c r="A27" s="4" t="s">
        <v>527</v>
      </c>
      <c r="B27" s="15"/>
      <c r="C27" s="600"/>
      <c r="D27" s="600"/>
      <c r="E27" s="600"/>
      <c r="F27" s="287"/>
      <c r="G27" s="600"/>
      <c r="H27" s="600"/>
      <c r="I27" s="600"/>
      <c r="Q27" s="610">
        <f>+SUM(Q14:Q26)</f>
        <v>8751334474</v>
      </c>
      <c r="R27" s="611">
        <f>+SUM(R14:R26)</f>
        <v>172338479</v>
      </c>
      <c r="S27" s="259"/>
      <c r="T27" s="610">
        <f>+SUM(T14:T26)</f>
        <v>-1948000658</v>
      </c>
      <c r="U27" s="611">
        <f>+SUM(U14:U26)</f>
        <v>-38281696</v>
      </c>
    </row>
    <row r="28" spans="1:21" s="302" customFormat="1" ht="10.199999999999999">
      <c r="A28" s="305" t="s">
        <v>528</v>
      </c>
      <c r="B28" s="15"/>
      <c r="C28" s="285"/>
      <c r="D28" s="285"/>
      <c r="E28" s="285"/>
      <c r="F28" s="287"/>
      <c r="G28" s="285">
        <v>0</v>
      </c>
      <c r="H28" s="285">
        <v>-13845</v>
      </c>
      <c r="I28" s="285">
        <v>-13845</v>
      </c>
      <c r="K28" s="347"/>
      <c r="U28" s="21">
        <f>+BS!H32+UHF!R27+UHF!U27-BS!F32</f>
        <v>0</v>
      </c>
    </row>
    <row r="29" spans="1:21" s="302" customFormat="1" ht="10.199999999999999">
      <c r="A29" s="4" t="s">
        <v>529</v>
      </c>
      <c r="B29" s="15"/>
      <c r="C29" s="285"/>
      <c r="D29" s="285"/>
      <c r="E29" s="285"/>
      <c r="F29" s="287"/>
      <c r="G29" s="285">
        <v>-37</v>
      </c>
      <c r="H29" s="285">
        <v>0</v>
      </c>
      <c r="I29" s="285">
        <v>-37</v>
      </c>
      <c r="U29" s="21"/>
    </row>
    <row r="30" spans="1:21" s="302" customFormat="1" ht="10.199999999999999">
      <c r="A30" s="4"/>
      <c r="B30" s="15"/>
      <c r="C30" s="285"/>
      <c r="D30" s="285"/>
      <c r="E30" s="285"/>
      <c r="F30" s="287"/>
      <c r="G30" s="285"/>
      <c r="H30" s="285"/>
      <c r="I30" s="285"/>
      <c r="U30" s="526"/>
    </row>
    <row r="31" spans="1:21" s="302" customFormat="1" ht="10.199999999999999">
      <c r="A31" s="4" t="s">
        <v>600</v>
      </c>
      <c r="B31" s="15"/>
      <c r="C31" s="285"/>
      <c r="D31" s="285"/>
      <c r="E31" s="285"/>
      <c r="F31" s="287"/>
      <c r="G31" s="285"/>
      <c r="H31" s="285"/>
      <c r="I31" s="285"/>
      <c r="U31" s="21"/>
    </row>
    <row r="32" spans="1:21" s="302" customFormat="1" ht="10.199999999999999">
      <c r="A32" s="305" t="s">
        <v>528</v>
      </c>
      <c r="B32" s="15"/>
      <c r="C32" s="285">
        <v>0</v>
      </c>
      <c r="D32" s="285">
        <f>-46066777/1000</f>
        <v>-46067</v>
      </c>
      <c r="E32" s="285">
        <f>+SUM(C32:D32)</f>
        <v>-46067</v>
      </c>
      <c r="F32" s="287"/>
      <c r="G32" s="285"/>
      <c r="H32" s="285"/>
      <c r="I32" s="285"/>
    </row>
    <row r="33" spans="1:24" s="302" customFormat="1" ht="10.199999999999999">
      <c r="A33" s="4" t="s">
        <v>601</v>
      </c>
      <c r="B33" s="15"/>
      <c r="C33" s="285">
        <f>-45851524/1000</f>
        <v>-45852</v>
      </c>
      <c r="D33" s="285">
        <v>0</v>
      </c>
      <c r="E33" s="285">
        <f>+SUM(C33:D33)</f>
        <v>-45852</v>
      </c>
      <c r="F33" s="287"/>
      <c r="G33" s="285"/>
      <c r="H33" s="285"/>
      <c r="I33" s="285"/>
    </row>
    <row r="34" spans="1:24" s="302" customFormat="1" ht="10.199999999999999">
      <c r="A34" s="4"/>
      <c r="B34" s="15"/>
      <c r="C34" s="286"/>
      <c r="D34" s="286"/>
      <c r="E34" s="286"/>
      <c r="F34" s="287"/>
      <c r="G34" s="286"/>
      <c r="H34" s="286"/>
      <c r="I34" s="286"/>
    </row>
    <row r="35" spans="1:24" s="302" customFormat="1" ht="10.199999999999999">
      <c r="A35" s="4"/>
      <c r="B35" s="15"/>
      <c r="C35" s="282"/>
      <c r="D35" s="282"/>
      <c r="E35" s="282"/>
      <c r="F35" s="287"/>
      <c r="G35" s="282"/>
      <c r="H35" s="282"/>
      <c r="I35" s="282"/>
    </row>
    <row r="36" spans="1:24" s="259" customFormat="1" ht="10.199999999999999">
      <c r="A36" s="10" t="s">
        <v>640</v>
      </c>
      <c r="B36" s="15"/>
      <c r="C36" s="282">
        <f>+SUM(C27:C34)</f>
        <v>-45852</v>
      </c>
      <c r="D36" s="282">
        <f>+SUM(D27:D34)</f>
        <v>-46067</v>
      </c>
      <c r="E36" s="282">
        <f>+SUM(E27:E34)</f>
        <v>-91919</v>
      </c>
      <c r="F36" s="282"/>
      <c r="G36" s="282">
        <v>-37</v>
      </c>
      <c r="H36" s="282">
        <v>-13845</v>
      </c>
      <c r="I36" s="282">
        <v>-13882</v>
      </c>
    </row>
    <row r="37" spans="1:24" s="259" customFormat="1" ht="6" customHeight="1" thickBot="1">
      <c r="B37" s="15"/>
      <c r="C37" s="201"/>
      <c r="D37" s="201"/>
      <c r="E37" s="282"/>
      <c r="F37" s="282"/>
      <c r="G37" s="201"/>
      <c r="H37" s="201"/>
      <c r="I37" s="282"/>
    </row>
    <row r="38" spans="1:24" s="175" customFormat="1" ht="10.8" thickBot="1">
      <c r="A38" s="177" t="s">
        <v>641</v>
      </c>
      <c r="B38" s="177"/>
      <c r="C38" s="288">
        <f>C11+C17-C22+C24+C36</f>
        <v>9869426</v>
      </c>
      <c r="D38" s="288">
        <f>D11+D17-D22+D24+D36</f>
        <v>49205</v>
      </c>
      <c r="E38" s="288">
        <f>E11+E17-E22+E24+E36</f>
        <v>9918631</v>
      </c>
      <c r="F38" s="282"/>
      <c r="G38" s="288">
        <v>1707029</v>
      </c>
      <c r="H38" s="288">
        <v>32068</v>
      </c>
      <c r="I38" s="288">
        <v>1739097</v>
      </c>
      <c r="K38" s="351">
        <f>BS!$F$24</f>
        <v>9918631</v>
      </c>
      <c r="L38" s="350">
        <f>E38-K38</f>
        <v>0</v>
      </c>
    </row>
    <row r="39" spans="1:24" s="259" customFormat="1" ht="10.8" thickTop="1">
      <c r="B39" s="15"/>
      <c r="C39" s="201"/>
      <c r="D39" s="201"/>
      <c r="E39" s="282"/>
      <c r="F39" s="282"/>
      <c r="G39" s="201"/>
      <c r="H39" s="201"/>
      <c r="I39" s="282"/>
    </row>
    <row r="40" spans="1:24" s="259" customFormat="1" ht="16.5" hidden="1" customHeight="1">
      <c r="A40" s="259" t="s">
        <v>103</v>
      </c>
      <c r="B40" s="15"/>
      <c r="C40" s="201"/>
      <c r="D40" s="201"/>
      <c r="E40" s="282"/>
      <c r="F40" s="282"/>
      <c r="G40" s="201"/>
      <c r="H40" s="201"/>
      <c r="I40" s="282"/>
    </row>
    <row r="41" spans="1:24" s="259" customFormat="1" ht="16.5" hidden="1" customHeight="1">
      <c r="B41" s="15"/>
      <c r="C41" s="201"/>
      <c r="D41" s="201"/>
      <c r="E41" s="282"/>
      <c r="F41" s="282"/>
      <c r="G41" s="201"/>
      <c r="H41" s="201"/>
      <c r="I41" s="282"/>
    </row>
    <row r="42" spans="1:24" s="259" customFormat="1" ht="10.199999999999999">
      <c r="A42" s="175" t="s">
        <v>104</v>
      </c>
      <c r="B42" s="15"/>
      <c r="C42" s="201"/>
      <c r="D42" s="201"/>
      <c r="E42" s="282"/>
      <c r="F42" s="282"/>
      <c r="G42" s="201"/>
      <c r="H42" s="201"/>
      <c r="I42" s="282"/>
    </row>
    <row r="43" spans="1:24" s="259" customFormat="1" ht="10.199999999999999">
      <c r="A43" s="13" t="s">
        <v>100</v>
      </c>
      <c r="B43" s="15"/>
      <c r="C43" s="201"/>
      <c r="D43" s="289">
        <v>16863</v>
      </c>
      <c r="E43" s="283"/>
      <c r="F43" s="283"/>
      <c r="G43" s="201"/>
      <c r="H43" s="289">
        <v>12512</v>
      </c>
      <c r="I43" s="287"/>
      <c r="J43" s="21"/>
      <c r="K43" s="21"/>
      <c r="M43" s="352"/>
      <c r="N43" s="352"/>
      <c r="O43" s="352"/>
      <c r="P43" s="352"/>
      <c r="Q43" s="352"/>
      <c r="R43" s="352"/>
      <c r="S43" s="352"/>
      <c r="T43" s="352"/>
      <c r="U43" s="352"/>
      <c r="V43" s="352"/>
      <c r="W43" s="352"/>
      <c r="X43" s="352"/>
    </row>
    <row r="44" spans="1:24" s="259" customFormat="1" ht="10.199999999999999">
      <c r="A44" s="9" t="s">
        <v>101</v>
      </c>
      <c r="B44" s="15"/>
      <c r="C44" s="201"/>
      <c r="D44" s="290">
        <v>0</v>
      </c>
      <c r="E44" s="283"/>
      <c r="F44" s="283"/>
      <c r="G44" s="201"/>
      <c r="H44" s="290">
        <v>0</v>
      </c>
      <c r="I44" s="287"/>
      <c r="M44" s="525"/>
      <c r="N44" s="352"/>
      <c r="O44" s="352"/>
      <c r="P44" s="352"/>
      <c r="Q44" s="352"/>
      <c r="R44" s="352"/>
      <c r="S44" s="352"/>
      <c r="T44" s="352"/>
      <c r="U44" s="352"/>
      <c r="V44" s="352"/>
      <c r="W44" s="352"/>
      <c r="X44" s="352"/>
    </row>
    <row r="45" spans="1:24" s="259" customFormat="1" ht="10.199999999999999">
      <c r="B45" s="15"/>
      <c r="C45" s="201"/>
      <c r="D45" s="461">
        <f>SUM(D43:D44)</f>
        <v>16863</v>
      </c>
      <c r="E45" s="283"/>
      <c r="F45" s="287"/>
      <c r="G45" s="201"/>
      <c r="H45" s="310">
        <v>12512</v>
      </c>
      <c r="I45" s="287"/>
      <c r="M45" s="352"/>
      <c r="N45" s="352"/>
      <c r="O45" s="352"/>
      <c r="P45" s="352"/>
      <c r="Q45" s="352"/>
      <c r="R45" s="352"/>
      <c r="S45" s="352"/>
      <c r="T45" s="352"/>
      <c r="U45" s="352"/>
      <c r="V45" s="352"/>
      <c r="W45" s="352"/>
      <c r="X45" s="352"/>
    </row>
    <row r="46" spans="1:24" s="179" customFormat="1" ht="14.1" hidden="1" customHeight="1">
      <c r="A46" s="179" t="s">
        <v>93</v>
      </c>
      <c r="B46" s="1"/>
      <c r="C46" s="294"/>
      <c r="D46" s="201"/>
      <c r="E46" s="283"/>
      <c r="F46" s="282"/>
      <c r="G46" s="201"/>
      <c r="H46" s="201"/>
      <c r="I46" s="293"/>
      <c r="M46" s="525"/>
      <c r="N46" s="352"/>
      <c r="O46" s="352"/>
      <c r="P46" s="352"/>
      <c r="Q46" s="352"/>
      <c r="R46" s="352"/>
      <c r="S46" s="352"/>
      <c r="T46" s="352"/>
      <c r="U46" s="352"/>
      <c r="V46" s="352"/>
      <c r="W46" s="352"/>
      <c r="X46" s="352"/>
    </row>
    <row r="47" spans="1:24" s="179" customFormat="1" ht="14.1" hidden="1" customHeight="1">
      <c r="A47" s="179" t="s">
        <v>94</v>
      </c>
      <c r="B47" s="1"/>
      <c r="C47" s="294"/>
      <c r="D47" s="201"/>
      <c r="E47" s="283"/>
      <c r="F47" s="282"/>
      <c r="G47" s="201"/>
      <c r="H47" s="201"/>
      <c r="I47" s="293"/>
      <c r="M47" s="525"/>
      <c r="N47" s="352"/>
      <c r="O47" s="352"/>
      <c r="P47" s="352"/>
      <c r="Q47" s="352"/>
      <c r="R47" s="352"/>
      <c r="S47" s="352"/>
      <c r="T47" s="352"/>
      <c r="U47" s="352"/>
      <c r="V47" s="352"/>
      <c r="W47" s="352"/>
      <c r="X47" s="352"/>
    </row>
    <row r="48" spans="1:24" s="179" customFormat="1" ht="14.1" hidden="1" customHeight="1">
      <c r="A48" s="179" t="s">
        <v>95</v>
      </c>
      <c r="B48" s="1"/>
      <c r="C48" s="294"/>
      <c r="D48" s="201"/>
      <c r="E48" s="283"/>
      <c r="F48" s="282"/>
      <c r="G48" s="201"/>
      <c r="H48" s="201"/>
      <c r="I48" s="293"/>
      <c r="M48" s="525"/>
      <c r="N48" s="352"/>
      <c r="O48" s="352"/>
      <c r="P48" s="352"/>
      <c r="Q48" s="352"/>
      <c r="R48" s="352"/>
      <c r="S48" s="352"/>
      <c r="T48" s="352"/>
      <c r="U48" s="352"/>
      <c r="V48" s="352"/>
      <c r="W48" s="352"/>
      <c r="X48" s="352"/>
    </row>
    <row r="49" spans="1:24" s="259" customFormat="1" ht="10.199999999999999">
      <c r="A49" s="8" t="s">
        <v>96</v>
      </c>
      <c r="B49" s="15"/>
      <c r="C49" s="201"/>
      <c r="D49" s="201"/>
      <c r="E49" s="283"/>
      <c r="F49" s="283"/>
      <c r="G49" s="201"/>
      <c r="H49" s="201"/>
      <c r="I49" s="293"/>
      <c r="M49" s="525"/>
      <c r="N49" s="352"/>
      <c r="O49" s="352"/>
      <c r="P49" s="352"/>
      <c r="Q49" s="352"/>
      <c r="R49" s="352"/>
      <c r="S49" s="352"/>
      <c r="T49" s="352"/>
      <c r="U49" s="352"/>
      <c r="V49" s="352"/>
      <c r="W49" s="352"/>
      <c r="X49" s="352"/>
    </row>
    <row r="50" spans="1:24" s="259" customFormat="1" ht="10.199999999999999">
      <c r="A50" s="19" t="s">
        <v>94</v>
      </c>
      <c r="B50" s="15"/>
      <c r="C50" s="201"/>
      <c r="D50" s="284">
        <f>IS!F52</f>
        <v>1981</v>
      </c>
      <c r="E50" s="283"/>
      <c r="F50" s="282"/>
      <c r="G50" s="201"/>
      <c r="H50" s="284">
        <v>0</v>
      </c>
      <c r="I50" s="282"/>
      <c r="M50" s="352"/>
      <c r="N50" s="352"/>
      <c r="O50" s="352"/>
      <c r="P50" s="352"/>
      <c r="Q50" s="352"/>
      <c r="R50" s="352"/>
      <c r="S50" s="352"/>
      <c r="T50" s="352"/>
      <c r="U50" s="352"/>
      <c r="V50" s="352"/>
      <c r="W50" s="352"/>
      <c r="X50" s="352"/>
    </row>
    <row r="51" spans="1:24" s="259" customFormat="1" ht="10.199999999999999">
      <c r="A51" s="19" t="s">
        <v>95</v>
      </c>
      <c r="B51" s="15"/>
      <c r="C51" s="201"/>
      <c r="D51" s="286">
        <f>IS!F53</f>
        <v>76428</v>
      </c>
      <c r="E51" s="283"/>
      <c r="F51" s="282"/>
      <c r="G51" s="201"/>
      <c r="H51" s="286">
        <v>33401</v>
      </c>
      <c r="I51" s="282"/>
      <c r="M51" s="352"/>
      <c r="N51" s="352"/>
      <c r="O51" s="352"/>
      <c r="P51" s="352"/>
      <c r="Q51" s="352"/>
      <c r="R51" s="352"/>
      <c r="S51" s="352"/>
      <c r="T51" s="352"/>
      <c r="U51" s="352"/>
      <c r="V51" s="352"/>
      <c r="W51" s="352"/>
      <c r="X51" s="352"/>
    </row>
    <row r="52" spans="1:24" s="259" customFormat="1" ht="10.199999999999999">
      <c r="A52" s="20"/>
      <c r="B52" s="15"/>
      <c r="C52" s="201"/>
      <c r="D52" s="291">
        <f>SUM(D50:D51)</f>
        <v>78409</v>
      </c>
      <c r="E52" s="283"/>
      <c r="F52" s="282"/>
      <c r="G52" s="201"/>
      <c r="H52" s="310">
        <v>33401</v>
      </c>
      <c r="I52" s="291"/>
      <c r="M52" s="352"/>
      <c r="N52" s="352"/>
      <c r="O52" s="352"/>
      <c r="P52" s="352"/>
      <c r="Q52" s="352"/>
      <c r="R52" s="352"/>
      <c r="S52" s="352"/>
      <c r="T52" s="352"/>
      <c r="U52" s="352"/>
      <c r="V52" s="352"/>
      <c r="W52" s="352"/>
      <c r="X52" s="352"/>
    </row>
    <row r="53" spans="1:24" s="259" customFormat="1" ht="6" customHeight="1">
      <c r="A53" s="20"/>
      <c r="B53" s="15"/>
      <c r="C53" s="201"/>
      <c r="D53" s="201"/>
      <c r="E53" s="283"/>
      <c r="F53" s="282"/>
      <c r="G53" s="201"/>
      <c r="H53" s="201"/>
      <c r="I53" s="293"/>
      <c r="M53" s="352"/>
      <c r="N53" s="352"/>
      <c r="O53" s="352"/>
      <c r="P53" s="352"/>
      <c r="Q53" s="352"/>
      <c r="R53" s="352"/>
      <c r="S53" s="352"/>
      <c r="T53" s="352"/>
      <c r="U53" s="352"/>
      <c r="V53" s="352"/>
      <c r="W53" s="352"/>
      <c r="X53" s="352"/>
    </row>
    <row r="54" spans="1:24" s="259" customFormat="1" ht="10.199999999999999">
      <c r="A54" s="10" t="s">
        <v>642</v>
      </c>
      <c r="B54" s="15"/>
      <c r="C54" s="201"/>
      <c r="D54" s="282">
        <f>D36</f>
        <v>-46067</v>
      </c>
      <c r="E54" s="283"/>
      <c r="F54" s="282"/>
      <c r="G54" s="201"/>
      <c r="H54" s="282">
        <v>-13845</v>
      </c>
      <c r="I54" s="282"/>
      <c r="M54" s="352"/>
      <c r="N54" s="352"/>
      <c r="O54" s="352"/>
      <c r="P54" s="352"/>
      <c r="Q54" s="352"/>
      <c r="R54" s="352"/>
      <c r="S54" s="352"/>
      <c r="T54" s="352"/>
      <c r="U54" s="352"/>
      <c r="V54" s="352"/>
      <c r="W54" s="352"/>
      <c r="X54" s="352"/>
    </row>
    <row r="55" spans="1:24" s="259" customFormat="1" ht="6" customHeight="1">
      <c r="A55" s="10"/>
      <c r="B55" s="15"/>
      <c r="C55" s="201"/>
      <c r="D55" s="282"/>
      <c r="E55" s="283"/>
      <c r="F55" s="282"/>
      <c r="G55" s="201"/>
      <c r="H55" s="282"/>
      <c r="I55" s="282"/>
      <c r="M55" s="352"/>
      <c r="N55" s="352"/>
      <c r="O55" s="352"/>
      <c r="P55" s="352"/>
      <c r="Q55" s="352"/>
      <c r="R55" s="352"/>
      <c r="S55" s="352"/>
      <c r="T55" s="352"/>
      <c r="U55" s="352"/>
      <c r="V55" s="352"/>
      <c r="W55" s="352"/>
      <c r="X55" s="352"/>
    </row>
    <row r="56" spans="1:24" s="259" customFormat="1" ht="16.5" hidden="1" customHeight="1">
      <c r="A56" s="10" t="s">
        <v>128</v>
      </c>
      <c r="B56" s="15"/>
      <c r="C56" s="201"/>
      <c r="D56" s="282"/>
      <c r="E56" s="283"/>
      <c r="F56" s="282"/>
      <c r="G56" s="201"/>
      <c r="H56" s="282"/>
      <c r="I56" s="282"/>
      <c r="M56" s="352"/>
      <c r="N56" s="352"/>
      <c r="O56" s="352"/>
      <c r="P56" s="352"/>
      <c r="Q56" s="352"/>
      <c r="R56" s="352"/>
      <c r="S56" s="352"/>
      <c r="T56" s="352"/>
      <c r="U56" s="352"/>
      <c r="V56" s="352"/>
      <c r="W56" s="352"/>
      <c r="X56" s="352"/>
    </row>
    <row r="57" spans="1:24" s="259" customFormat="1" ht="16.5" hidden="1" customHeight="1">
      <c r="A57" s="22" t="s">
        <v>124</v>
      </c>
      <c r="B57" s="15"/>
      <c r="C57" s="201"/>
      <c r="D57" s="282"/>
      <c r="E57" s="283"/>
      <c r="F57" s="282"/>
      <c r="G57" s="201"/>
      <c r="H57" s="282"/>
      <c r="I57" s="282"/>
      <c r="M57" s="352"/>
      <c r="N57" s="352"/>
      <c r="O57" s="352"/>
      <c r="P57" s="352"/>
      <c r="Q57" s="352"/>
      <c r="R57" s="352"/>
      <c r="S57" s="352"/>
      <c r="T57" s="352"/>
      <c r="U57" s="352"/>
      <c r="V57" s="352"/>
      <c r="W57" s="352"/>
      <c r="X57" s="352"/>
    </row>
    <row r="58" spans="1:24" s="259" customFormat="1" ht="16.5" hidden="1" customHeight="1">
      <c r="A58" s="22" t="s">
        <v>125</v>
      </c>
      <c r="B58" s="15"/>
      <c r="C58" s="201"/>
      <c r="D58" s="282"/>
      <c r="E58" s="283"/>
      <c r="F58" s="282"/>
      <c r="G58" s="201"/>
      <c r="H58" s="282"/>
      <c r="I58" s="282"/>
      <c r="M58" s="352"/>
      <c r="N58" s="352"/>
      <c r="O58" s="352"/>
      <c r="P58" s="352"/>
      <c r="Q58" s="352"/>
      <c r="R58" s="352"/>
      <c r="S58" s="352"/>
      <c r="T58" s="352"/>
      <c r="U58" s="352"/>
      <c r="V58" s="352"/>
      <c r="W58" s="352"/>
      <c r="X58" s="352"/>
    </row>
    <row r="59" spans="1:24" s="259" customFormat="1" ht="16.5" hidden="1" customHeight="1">
      <c r="A59" s="10"/>
      <c r="B59" s="15"/>
      <c r="C59" s="201"/>
      <c r="D59" s="282"/>
      <c r="E59" s="283"/>
      <c r="F59" s="282"/>
      <c r="G59" s="201"/>
      <c r="H59" s="282"/>
      <c r="I59" s="282"/>
      <c r="M59" s="352"/>
      <c r="N59" s="352"/>
      <c r="O59" s="352"/>
      <c r="P59" s="352"/>
      <c r="Q59" s="352"/>
      <c r="R59" s="352"/>
      <c r="S59" s="352"/>
      <c r="T59" s="352"/>
      <c r="U59" s="352"/>
      <c r="V59" s="352"/>
      <c r="W59" s="352"/>
      <c r="X59" s="352"/>
    </row>
    <row r="60" spans="1:24" s="259" customFormat="1" ht="10.8" thickBot="1">
      <c r="A60" s="175" t="s">
        <v>75</v>
      </c>
      <c r="B60" s="15"/>
      <c r="C60" s="201"/>
      <c r="D60" s="288">
        <f>D45+D52+D54</f>
        <v>49205</v>
      </c>
      <c r="E60" s="283"/>
      <c r="F60" s="282"/>
      <c r="G60" s="201"/>
      <c r="H60" s="288">
        <v>32068</v>
      </c>
      <c r="I60" s="282"/>
      <c r="M60" s="352"/>
      <c r="N60" s="352"/>
      <c r="O60" s="352"/>
      <c r="P60" s="352"/>
      <c r="Q60" s="352"/>
      <c r="R60" s="352"/>
      <c r="S60" s="352"/>
      <c r="T60" s="352"/>
      <c r="U60" s="352"/>
      <c r="V60" s="352"/>
      <c r="W60" s="352"/>
      <c r="X60" s="352"/>
    </row>
    <row r="61" spans="1:24" s="259" customFormat="1" ht="6" customHeight="1" thickTop="1">
      <c r="A61" s="10"/>
      <c r="B61" s="15"/>
      <c r="C61" s="201"/>
      <c r="D61" s="201"/>
      <c r="E61" s="283"/>
      <c r="F61" s="282"/>
      <c r="G61" s="201"/>
      <c r="H61" s="201"/>
      <c r="I61" s="293"/>
      <c r="M61" s="352"/>
      <c r="N61" s="352"/>
      <c r="O61" s="352"/>
      <c r="P61" s="352"/>
      <c r="Q61" s="352"/>
      <c r="R61" s="352"/>
      <c r="S61" s="352"/>
      <c r="T61" s="352"/>
      <c r="U61" s="352"/>
      <c r="V61" s="352"/>
      <c r="W61" s="352"/>
      <c r="X61" s="352"/>
    </row>
    <row r="62" spans="1:24" s="259" customFormat="1" ht="10.199999999999999">
      <c r="A62" s="175" t="s">
        <v>321</v>
      </c>
      <c r="B62" s="15"/>
      <c r="C62" s="201"/>
      <c r="D62" s="201"/>
      <c r="E62" s="283"/>
      <c r="F62" s="282"/>
      <c r="G62" s="201"/>
      <c r="H62" s="201"/>
      <c r="I62" s="293"/>
    </row>
    <row r="63" spans="1:24" s="259" customFormat="1" ht="10.199999999999999">
      <c r="A63" s="13" t="s">
        <v>100</v>
      </c>
      <c r="B63" s="15"/>
      <c r="C63" s="201"/>
      <c r="D63" s="289">
        <f>D65-D64</f>
        <v>49205</v>
      </c>
      <c r="E63" s="283"/>
      <c r="F63" s="282"/>
      <c r="G63" s="201"/>
      <c r="H63" s="289">
        <v>32068</v>
      </c>
      <c r="I63" s="287"/>
    </row>
    <row r="64" spans="1:24" s="259" customFormat="1" ht="10.199999999999999">
      <c r="A64" s="13" t="s">
        <v>101</v>
      </c>
      <c r="B64" s="15"/>
      <c r="C64" s="201"/>
      <c r="D64" s="290">
        <f>IS!$F$14</f>
        <v>0</v>
      </c>
      <c r="E64" s="283"/>
      <c r="F64" s="282"/>
      <c r="G64" s="201"/>
      <c r="H64" s="290">
        <v>0</v>
      </c>
      <c r="I64" s="287"/>
    </row>
    <row r="65" spans="1:9" s="259" customFormat="1" ht="10.8" thickBot="1">
      <c r="B65" s="15"/>
      <c r="C65" s="201"/>
      <c r="D65" s="292">
        <f>D60</f>
        <v>49205</v>
      </c>
      <c r="E65" s="283"/>
      <c r="F65" s="291"/>
      <c r="G65" s="201"/>
      <c r="H65" s="292">
        <v>32068</v>
      </c>
      <c r="I65" s="291"/>
    </row>
    <row r="66" spans="1:9" s="259" customFormat="1" ht="6" customHeight="1" thickTop="1">
      <c r="A66" s="228"/>
      <c r="B66" s="15"/>
      <c r="C66" s="254"/>
      <c r="D66" s="254"/>
      <c r="E66" s="277"/>
      <c r="F66" s="277"/>
      <c r="G66" s="277"/>
      <c r="H66" s="277"/>
      <c r="I66" s="277"/>
    </row>
    <row r="67" spans="1:9" s="259" customFormat="1" ht="10.199999999999999">
      <c r="B67" s="15"/>
      <c r="C67" s="254"/>
      <c r="D67" s="306" t="s">
        <v>356</v>
      </c>
      <c r="E67" s="302"/>
      <c r="F67" s="307"/>
      <c r="G67" s="307"/>
      <c r="H67" s="306" t="s">
        <v>356</v>
      </c>
      <c r="I67" s="302"/>
    </row>
    <row r="68" spans="1:9" s="259" customFormat="1" ht="3.9" customHeight="1">
      <c r="B68" s="15"/>
      <c r="C68" s="254"/>
      <c r="D68" s="278"/>
      <c r="E68" s="302"/>
      <c r="F68" s="278"/>
      <c r="G68" s="278"/>
      <c r="H68" s="278"/>
      <c r="I68" s="302"/>
    </row>
    <row r="69" spans="1:9" s="259" customFormat="1" ht="10.8" thickBot="1">
      <c r="A69" s="175" t="s">
        <v>102</v>
      </c>
      <c r="B69" s="15"/>
      <c r="C69" s="254"/>
      <c r="D69" s="279">
        <f>BS!H36</f>
        <v>50.467799999999997</v>
      </c>
      <c r="E69" s="302"/>
      <c r="F69" s="280"/>
      <c r="G69" s="280"/>
      <c r="H69" s="279">
        <v>50.384300000000003</v>
      </c>
      <c r="I69" s="302"/>
    </row>
    <row r="70" spans="1:9" s="259" customFormat="1" ht="3.9" customHeight="1" thickTop="1">
      <c r="A70" s="175"/>
      <c r="B70" s="15"/>
      <c r="C70" s="254"/>
      <c r="D70" s="302"/>
      <c r="E70" s="302"/>
      <c r="F70" s="281"/>
      <c r="G70" s="281"/>
      <c r="H70" s="302"/>
      <c r="I70" s="302"/>
    </row>
    <row r="71" spans="1:9" s="259" customFormat="1" ht="10.8" thickBot="1">
      <c r="A71" s="175" t="s">
        <v>643</v>
      </c>
      <c r="B71" s="15"/>
      <c r="C71" s="254"/>
      <c r="D71" s="279">
        <f>BS!F36</f>
        <v>50.643799999999999</v>
      </c>
      <c r="E71" s="302"/>
      <c r="F71" s="277"/>
      <c r="G71" s="277"/>
      <c r="H71" s="279">
        <v>50.962899999999998</v>
      </c>
      <c r="I71" s="302"/>
    </row>
    <row r="72" spans="1:9" ht="12" thickTop="1">
      <c r="B72" s="84"/>
      <c r="D72" s="468"/>
      <c r="E72" s="141"/>
      <c r="F72" s="472"/>
      <c r="G72" s="472"/>
      <c r="H72" s="472"/>
      <c r="I72" s="472"/>
    </row>
    <row r="73" spans="1:9">
      <c r="A73" s="472" t="str">
        <f>BS!$A$39</f>
        <v>The annexed notes from 1 to 15 form an integral part of these financial statements.</v>
      </c>
      <c r="B73" s="472"/>
      <c r="C73" s="472"/>
      <c r="D73" s="472"/>
      <c r="E73" s="472"/>
      <c r="F73" s="472"/>
      <c r="G73" s="472"/>
      <c r="H73" s="472"/>
      <c r="I73" s="472"/>
    </row>
    <row r="74" spans="1:9">
      <c r="C74" s="25"/>
      <c r="D74" s="472"/>
      <c r="E74" s="472"/>
      <c r="F74" s="472"/>
      <c r="G74" s="472"/>
      <c r="H74" s="472"/>
      <c r="I74" s="472"/>
    </row>
    <row r="75" spans="1:9" s="103" customFormat="1" ht="12">
      <c r="A75" s="172" t="str">
        <f>BS!$A$42</f>
        <v xml:space="preserve">                                                       For MCB-Arif Habib Savings and Investments Limited</v>
      </c>
      <c r="B75" s="54"/>
      <c r="C75" s="54"/>
      <c r="D75" s="54"/>
    </row>
    <row r="76" spans="1:9" s="103" customFormat="1" ht="12">
      <c r="A76" s="173" t="str">
        <f>BS!$A$43</f>
        <v xml:space="preserve">                                                                               (Management Company)</v>
      </c>
      <c r="B76" s="54"/>
      <c r="C76" s="54"/>
      <c r="D76" s="55"/>
    </row>
    <row r="77" spans="1:9" s="103" customFormat="1" ht="12">
      <c r="A77" s="173"/>
      <c r="B77" s="54"/>
      <c r="C77" s="54"/>
      <c r="D77" s="55"/>
    </row>
    <row r="78" spans="1:9" s="103" customFormat="1" ht="12">
      <c r="A78" s="173"/>
      <c r="B78" s="54"/>
      <c r="C78" s="54"/>
      <c r="D78" s="55"/>
    </row>
    <row r="79" spans="1:9" s="103" customFormat="1" ht="12">
      <c r="A79" s="173"/>
      <c r="B79" s="54"/>
      <c r="C79" s="54"/>
      <c r="D79" s="55"/>
    </row>
    <row r="80" spans="1:9" s="103" customFormat="1" ht="12">
      <c r="A80" s="172" t="str">
        <f>BS!$A$48</f>
        <v xml:space="preserve">           _____________________                          _____________________                          _____________________</v>
      </c>
      <c r="C80" s="59"/>
      <c r="D80" s="174"/>
    </row>
    <row r="81" spans="1:5" s="103" customFormat="1" ht="12">
      <c r="A81" s="173" t="str">
        <f>BS!$A$49</f>
        <v xml:space="preserve">            Chief Executive Officer                              Chief Financial Officer                                          Director</v>
      </c>
      <c r="C81" s="60"/>
      <c r="D81" s="174"/>
    </row>
    <row r="82" spans="1:5" s="101" customFormat="1" ht="12">
      <c r="A82" s="104"/>
      <c r="C82" s="104"/>
      <c r="D82" s="104"/>
      <c r="E82" s="104"/>
    </row>
    <row r="83" spans="1:5" s="105" customFormat="1" ht="12">
      <c r="A83" s="142"/>
      <c r="E83" s="143"/>
    </row>
    <row r="84" spans="1:5" ht="12">
      <c r="A84" s="74"/>
      <c r="E84" s="61"/>
    </row>
  </sheetData>
  <mergeCells count="9">
    <mergeCell ref="C9:I9"/>
    <mergeCell ref="C5:E5"/>
    <mergeCell ref="E6:E8"/>
    <mergeCell ref="C6:C8"/>
    <mergeCell ref="D6:D8"/>
    <mergeCell ref="I6:I8"/>
    <mergeCell ref="G6:G8"/>
    <mergeCell ref="H6:H8"/>
    <mergeCell ref="G5:I5"/>
  </mergeCells>
  <printOptions horizontalCentered="1"/>
  <pageMargins left="0.75" right="0.5" top="0.7" bottom="0.4" header="0.45" footer="0.3"/>
  <pageSetup paperSize="9" scale="85" firstPageNumber="2" orientation="portrait" useFirstPageNumber="1" r:id="rId1"/>
  <headerFooter>
    <oddHeader>&amp;C&amp;"Arial,Regular"&amp;9&amp;P</oddHeader>
  </headerFooter>
  <ignoredErrors>
    <ignoredError sqref="D45 D63:D6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N60"/>
  <sheetViews>
    <sheetView view="pageBreakPreview" topLeftCell="A16" zoomScaleNormal="100" zoomScaleSheetLayoutView="100" workbookViewId="0">
      <selection activeCell="E49" sqref="E49"/>
    </sheetView>
  </sheetViews>
  <sheetFormatPr defaultColWidth="9" defaultRowHeight="11.4"/>
  <cols>
    <col min="1" max="1" width="5.09765625" style="26" customWidth="1"/>
    <col min="2" max="2" width="3.59765625" style="25" customWidth="1"/>
    <col min="3" max="3" width="41.59765625" style="25" customWidth="1"/>
    <col min="4" max="5" width="5.59765625" style="25" customWidth="1"/>
    <col min="6" max="6" width="10.3984375" style="25" customWidth="1"/>
    <col min="7" max="7" width="1.59765625" style="25" customWidth="1"/>
    <col min="8" max="8" width="10.3984375" style="298" customWidth="1"/>
    <col min="9" max="9" width="9" style="25"/>
    <col min="10" max="10" width="10.5" style="25" bestFit="1" customWidth="1"/>
    <col min="11" max="11" width="9.19921875" style="25" bestFit="1" customWidth="1"/>
    <col min="12" max="16384" width="9" style="25"/>
  </cols>
  <sheetData>
    <row r="1" spans="1:14" ht="12">
      <c r="A1" s="73" t="s">
        <v>79</v>
      </c>
      <c r="B1" s="26"/>
      <c r="C1" s="26"/>
      <c r="D1" s="26"/>
      <c r="E1" s="26"/>
      <c r="F1" s="26"/>
      <c r="G1" s="26"/>
      <c r="H1" s="266"/>
    </row>
    <row r="2" spans="1:14" ht="12">
      <c r="A2" s="73" t="s">
        <v>566</v>
      </c>
      <c r="B2" s="26"/>
      <c r="C2" s="26"/>
      <c r="D2" s="26"/>
      <c r="E2" s="26"/>
      <c r="F2" s="26"/>
      <c r="G2" s="26"/>
      <c r="H2" s="266"/>
    </row>
    <row r="3" spans="1:14" ht="12">
      <c r="A3" s="225" t="s">
        <v>584</v>
      </c>
      <c r="B3" s="26"/>
      <c r="C3" s="26"/>
      <c r="D3" s="26"/>
      <c r="E3" s="26"/>
      <c r="F3" s="26"/>
      <c r="G3" s="26"/>
      <c r="H3" s="266"/>
    </row>
    <row r="4" spans="1:14" s="298" customFormat="1" ht="12">
      <c r="A4" s="73"/>
      <c r="B4" s="266"/>
      <c r="C4" s="266"/>
      <c r="D4" s="266"/>
      <c r="E4" s="266"/>
      <c r="F4" s="266"/>
      <c r="G4" s="266"/>
      <c r="H4" s="266"/>
    </row>
    <row r="5" spans="1:14" ht="12">
      <c r="B5" s="82"/>
      <c r="C5" s="82"/>
      <c r="D5" s="82"/>
      <c r="E5" s="70"/>
      <c r="F5" s="635" t="s">
        <v>561</v>
      </c>
      <c r="G5" s="635"/>
      <c r="H5" s="635"/>
    </row>
    <row r="6" spans="1:14" ht="12">
      <c r="B6" s="82"/>
      <c r="C6" s="82"/>
      <c r="D6" s="82"/>
      <c r="E6" s="60" t="s">
        <v>4</v>
      </c>
      <c r="F6" s="296" t="s">
        <v>567</v>
      </c>
      <c r="G6" s="29"/>
      <c r="H6" s="530" t="s">
        <v>567</v>
      </c>
    </row>
    <row r="7" spans="1:14" ht="12">
      <c r="B7" s="82"/>
      <c r="C7" s="82"/>
      <c r="D7" s="82"/>
      <c r="E7" s="70"/>
      <c r="F7" s="31">
        <v>2021</v>
      </c>
      <c r="G7" s="527"/>
      <c r="H7" s="531">
        <v>2020</v>
      </c>
    </row>
    <row r="8" spans="1:14" ht="12">
      <c r="B8" s="82"/>
      <c r="C8" s="82"/>
      <c r="D8" s="82"/>
      <c r="F8" s="632" t="s">
        <v>53</v>
      </c>
      <c r="G8" s="632"/>
      <c r="H8" s="632"/>
    </row>
    <row r="9" spans="1:14" ht="12">
      <c r="A9" s="73" t="s">
        <v>11</v>
      </c>
      <c r="B9" s="38"/>
      <c r="C9" s="38"/>
      <c r="D9" s="38"/>
      <c r="E9" s="70"/>
      <c r="F9" s="38"/>
      <c r="G9" s="38"/>
      <c r="H9" s="258"/>
    </row>
    <row r="10" spans="1:14" s="298" customFormat="1" ht="12">
      <c r="A10" s="73"/>
      <c r="B10" s="258"/>
      <c r="C10" s="258"/>
      <c r="D10" s="258"/>
      <c r="E10" s="70"/>
      <c r="F10" s="258"/>
      <c r="G10" s="258"/>
      <c r="H10" s="258"/>
    </row>
    <row r="11" spans="1:14">
      <c r="A11" s="26" t="str">
        <f>IS!A40</f>
        <v>Net income for the period before taxation</v>
      </c>
      <c r="B11" s="38"/>
      <c r="C11" s="38"/>
      <c r="D11" s="38"/>
      <c r="E11" s="70"/>
      <c r="F11" s="71">
        <f>IS!$F$40</f>
        <v>88600</v>
      </c>
      <c r="G11" s="71"/>
      <c r="H11" s="71">
        <v>33671</v>
      </c>
    </row>
    <row r="12" spans="1:14">
      <c r="B12" s="38"/>
      <c r="C12" s="38"/>
      <c r="D12" s="38"/>
      <c r="E12" s="70"/>
      <c r="F12" s="71"/>
      <c r="G12" s="71"/>
      <c r="H12" s="71"/>
    </row>
    <row r="13" spans="1:14" ht="12">
      <c r="A13" s="52" t="s">
        <v>63</v>
      </c>
      <c r="B13" s="38"/>
      <c r="C13" s="38"/>
      <c r="D13" s="38"/>
      <c r="E13" s="70"/>
      <c r="F13" s="71"/>
      <c r="G13" s="71"/>
      <c r="H13" s="71"/>
      <c r="N13" s="38"/>
    </row>
    <row r="14" spans="1:14" s="257" customFormat="1">
      <c r="A14" s="411" t="s">
        <v>98</v>
      </c>
      <c r="B14" s="258"/>
      <c r="C14" s="258"/>
      <c r="D14" s="258"/>
      <c r="E14" s="70"/>
      <c r="F14" s="71">
        <f>-IS!F38</f>
        <v>-12614</v>
      </c>
      <c r="G14" s="71"/>
      <c r="H14" s="71">
        <v>687</v>
      </c>
      <c r="N14" s="258"/>
    </row>
    <row r="15" spans="1:14" s="257" customFormat="1">
      <c r="A15" s="69"/>
      <c r="B15" s="38"/>
      <c r="C15" s="38"/>
      <c r="D15" s="38"/>
      <c r="E15" s="70"/>
      <c r="F15" s="133">
        <f>SUM(F11:F14)</f>
        <v>75986</v>
      </c>
      <c r="G15" s="71"/>
      <c r="H15" s="133">
        <v>34358</v>
      </c>
      <c r="N15" s="258"/>
    </row>
    <row r="16" spans="1:14" s="257" customFormat="1">
      <c r="A16" s="26"/>
      <c r="B16" s="38"/>
      <c r="C16" s="38"/>
      <c r="D16" s="38"/>
      <c r="E16" s="70"/>
      <c r="F16" s="71"/>
      <c r="G16" s="71"/>
      <c r="H16" s="71"/>
      <c r="N16" s="258"/>
    </row>
    <row r="17" spans="1:14" s="257" customFormat="1" ht="12">
      <c r="A17" s="110" t="s">
        <v>479</v>
      </c>
      <c r="B17" s="38"/>
      <c r="C17" s="38"/>
      <c r="D17" s="38"/>
      <c r="E17" s="70"/>
      <c r="F17" s="71"/>
      <c r="G17" s="71"/>
      <c r="H17" s="71"/>
      <c r="N17" s="258"/>
    </row>
    <row r="18" spans="1:14">
      <c r="A18" s="412" t="s">
        <v>478</v>
      </c>
      <c r="B18" s="258"/>
      <c r="C18" s="258"/>
      <c r="D18" s="258"/>
      <c r="E18" s="70"/>
      <c r="F18" s="135">
        <v>0</v>
      </c>
      <c r="G18" s="71"/>
      <c r="H18" s="135">
        <v>0</v>
      </c>
    </row>
    <row r="19" spans="1:14">
      <c r="A19" s="304" t="str">
        <f>BS!A12</f>
        <v>Advances, prepayments and profit receivable</v>
      </c>
      <c r="B19" s="38"/>
      <c r="C19" s="38"/>
      <c r="D19" s="38"/>
      <c r="E19" s="70"/>
      <c r="F19" s="462">
        <f>BS!$J$12</f>
        <v>-32143</v>
      </c>
      <c r="G19" s="71"/>
      <c r="H19" s="462">
        <v>8891</v>
      </c>
    </row>
    <row r="20" spans="1:14">
      <c r="A20" s="25"/>
      <c r="B20" s="38"/>
      <c r="C20" s="38"/>
      <c r="D20" s="38"/>
      <c r="E20" s="70"/>
      <c r="F20" s="71">
        <f>SUM(F18:F19)</f>
        <v>-32143</v>
      </c>
      <c r="G20" s="71"/>
      <c r="H20" s="71">
        <v>8891</v>
      </c>
    </row>
    <row r="21" spans="1:14" ht="12">
      <c r="A21" s="73" t="s">
        <v>115</v>
      </c>
      <c r="B21" s="38"/>
      <c r="C21" s="38"/>
      <c r="D21" s="38"/>
      <c r="E21" s="70"/>
      <c r="F21" s="71"/>
      <c r="G21" s="71"/>
      <c r="H21" s="71"/>
    </row>
    <row r="22" spans="1:14">
      <c r="A22" s="304" t="s">
        <v>326</v>
      </c>
      <c r="B22" s="38"/>
      <c r="C22" s="38"/>
      <c r="D22" s="38"/>
      <c r="E22" s="70"/>
      <c r="F22" s="298"/>
    </row>
    <row r="23" spans="1:14">
      <c r="A23" s="265" t="s">
        <v>329</v>
      </c>
      <c r="B23" s="258"/>
      <c r="C23" s="258"/>
      <c r="D23" s="258"/>
      <c r="E23" s="70"/>
      <c r="F23" s="618">
        <f>+BS!J17</f>
        <v>2164</v>
      </c>
      <c r="G23" s="71"/>
      <c r="H23" s="618">
        <v>-467</v>
      </c>
      <c r="I23" s="258"/>
    </row>
    <row r="24" spans="1:14">
      <c r="A24" s="304" t="str">
        <f>BS!$A$18</f>
        <v>Payable to the Digital Custodian Company Limited</v>
      </c>
      <c r="B24" s="38"/>
      <c r="C24" s="38"/>
      <c r="D24" s="38"/>
      <c r="E24" s="70"/>
      <c r="F24" s="617"/>
      <c r="H24" s="617"/>
    </row>
    <row r="25" spans="1:14" s="472" customFormat="1">
      <c r="A25" s="265" t="s">
        <v>602</v>
      </c>
      <c r="B25" s="258"/>
      <c r="C25" s="258"/>
      <c r="D25" s="258"/>
      <c r="E25" s="70"/>
      <c r="F25" s="137">
        <f>+BS!J18</f>
        <v>54</v>
      </c>
      <c r="G25" s="71"/>
      <c r="H25" s="137">
        <v>-73</v>
      </c>
    </row>
    <row r="26" spans="1:14">
      <c r="A26" s="392" t="str">
        <f>BS!$A$20</f>
        <v xml:space="preserve">Payable to the Securities and Exchange Commission of Pakistan </v>
      </c>
      <c r="B26" s="38"/>
      <c r="C26" s="38"/>
      <c r="D26" s="38"/>
      <c r="E26" s="70"/>
      <c r="F26" s="137">
        <f>+BS!J20</f>
        <v>-278</v>
      </c>
      <c r="G26" s="71"/>
      <c r="H26" s="137">
        <v>-489</v>
      </c>
    </row>
    <row r="27" spans="1:14" s="257" customFormat="1">
      <c r="A27" s="304" t="str">
        <f>BS!A21</f>
        <v>Accrued and other liabilities</v>
      </c>
      <c r="B27" s="38"/>
      <c r="C27" s="38"/>
      <c r="D27" s="38"/>
      <c r="E27" s="70"/>
      <c r="F27" s="138">
        <f>+BS!J21-F14</f>
        <v>-7342</v>
      </c>
      <c r="G27" s="71"/>
      <c r="H27" s="138">
        <v>-3258</v>
      </c>
    </row>
    <row r="28" spans="1:14">
      <c r="B28" s="38"/>
      <c r="C28" s="38"/>
      <c r="D28" s="38"/>
      <c r="E28" s="70"/>
      <c r="F28" s="71">
        <f>SUM(F23:F27)</f>
        <v>-5402</v>
      </c>
      <c r="G28" s="71"/>
      <c r="H28" s="71">
        <v>-4287</v>
      </c>
    </row>
    <row r="29" spans="1:14" s="106" customFormat="1" ht="12">
      <c r="A29" s="52" t="s">
        <v>99</v>
      </c>
      <c r="B29" s="38"/>
      <c r="C29" s="38"/>
      <c r="D29" s="38"/>
      <c r="E29" s="70"/>
      <c r="F29" s="133">
        <f>F15+F20+F28</f>
        <v>38441</v>
      </c>
      <c r="G29" s="71"/>
      <c r="H29" s="133">
        <v>38962</v>
      </c>
    </row>
    <row r="30" spans="1:14" ht="12">
      <c r="A30" s="73"/>
      <c r="B30" s="38"/>
      <c r="C30" s="38"/>
      <c r="D30" s="38"/>
      <c r="E30" s="70"/>
      <c r="F30" s="71"/>
      <c r="G30" s="71"/>
      <c r="H30" s="71"/>
    </row>
    <row r="31" spans="1:14" ht="12">
      <c r="A31" s="73" t="s">
        <v>12</v>
      </c>
      <c r="B31" s="38"/>
      <c r="C31" s="38"/>
      <c r="D31" s="38"/>
      <c r="E31" s="70"/>
      <c r="F31" s="71"/>
      <c r="G31" s="71"/>
      <c r="H31" s="71"/>
    </row>
    <row r="32" spans="1:14" s="298" customFormat="1" ht="12">
      <c r="A32" s="73"/>
      <c r="B32" s="258"/>
      <c r="C32" s="258"/>
      <c r="D32" s="258"/>
      <c r="E32" s="70"/>
      <c r="F32" s="71"/>
      <c r="G32" s="71"/>
      <c r="H32" s="71"/>
    </row>
    <row r="33" spans="1:13">
      <c r="A33" s="24" t="s">
        <v>322</v>
      </c>
      <c r="B33" s="38"/>
      <c r="C33" s="38"/>
      <c r="D33" s="38"/>
      <c r="E33" s="59"/>
      <c r="F33" s="135">
        <f>UHF!E17+UHF!C36</f>
        <v>8705483</v>
      </c>
      <c r="G33" s="71"/>
      <c r="H33" s="135">
        <v>169766</v>
      </c>
    </row>
    <row r="34" spans="1:13">
      <c r="A34" s="24" t="s">
        <v>116</v>
      </c>
      <c r="B34" s="38"/>
      <c r="C34" s="38"/>
      <c r="D34" s="38"/>
      <c r="E34" s="70"/>
      <c r="F34" s="137">
        <f>-UHF!E22</f>
        <v>-1948001</v>
      </c>
      <c r="G34" s="71"/>
      <c r="H34" s="137">
        <v>-2143770</v>
      </c>
    </row>
    <row r="35" spans="1:13">
      <c r="A35" s="24" t="s">
        <v>65</v>
      </c>
      <c r="B35" s="38"/>
      <c r="C35" s="38"/>
      <c r="D35" s="38"/>
      <c r="E35" s="70"/>
      <c r="F35" s="139">
        <f>UHF!$D$54</f>
        <v>-46067</v>
      </c>
      <c r="G35" s="71"/>
      <c r="H35" s="139">
        <v>-13845</v>
      </c>
    </row>
    <row r="36" spans="1:13" ht="12">
      <c r="A36" s="52" t="s">
        <v>457</v>
      </c>
      <c r="B36" s="38"/>
      <c r="C36" s="38"/>
      <c r="D36" s="38"/>
      <c r="E36" s="70"/>
      <c r="F36" s="133">
        <f>SUM(F33:F35)</f>
        <v>6711415</v>
      </c>
      <c r="G36" s="71"/>
      <c r="H36" s="133">
        <v>-1987849</v>
      </c>
    </row>
    <row r="37" spans="1:13" ht="12">
      <c r="A37" s="73"/>
      <c r="B37" s="38"/>
      <c r="C37" s="38"/>
      <c r="D37" s="38"/>
      <c r="E37" s="70"/>
      <c r="F37" s="71"/>
      <c r="G37" s="71"/>
      <c r="H37" s="71"/>
    </row>
    <row r="38" spans="1:13" ht="12">
      <c r="A38" s="110" t="s">
        <v>458</v>
      </c>
      <c r="B38" s="38"/>
      <c r="C38" s="38"/>
      <c r="D38" s="38"/>
      <c r="E38" s="70"/>
      <c r="F38" s="140">
        <f>F29+F36</f>
        <v>6749856</v>
      </c>
      <c r="G38" s="71"/>
      <c r="H38" s="140">
        <v>-1948887</v>
      </c>
    </row>
    <row r="39" spans="1:13">
      <c r="A39" s="26" t="s">
        <v>40</v>
      </c>
      <c r="B39" s="38"/>
      <c r="C39" s="38"/>
      <c r="D39" s="38"/>
      <c r="E39" s="38"/>
      <c r="F39" s="71">
        <f>BS!H10</f>
        <v>3141821</v>
      </c>
      <c r="G39" s="71"/>
      <c r="H39" s="71">
        <v>3703623</v>
      </c>
    </row>
    <row r="40" spans="1:13" ht="12" thickBot="1">
      <c r="B40" s="38"/>
      <c r="C40" s="38"/>
      <c r="D40" s="38"/>
      <c r="E40" s="38"/>
      <c r="F40" s="71"/>
      <c r="G40" s="71"/>
      <c r="H40" s="71"/>
    </row>
    <row r="41" spans="1:13" ht="12.6" thickBot="1">
      <c r="A41" s="73" t="s">
        <v>39</v>
      </c>
      <c r="B41" s="38"/>
      <c r="C41" s="38"/>
      <c r="D41" s="38"/>
      <c r="E41" s="35">
        <f>'Notes (remaining)'!A234</f>
        <v>14</v>
      </c>
      <c r="F41" s="92">
        <f>F38+F39</f>
        <v>9891677</v>
      </c>
      <c r="G41" s="71"/>
      <c r="H41" s="92">
        <v>1754736</v>
      </c>
      <c r="J41" s="349">
        <f>BS!F10</f>
        <v>9891677</v>
      </c>
      <c r="K41" s="348">
        <f>F41-J41</f>
        <v>0</v>
      </c>
    </row>
    <row r="42" spans="1:13" ht="12.6" thickTop="1">
      <c r="B42" s="38"/>
      <c r="C42" s="38"/>
      <c r="D42" s="38"/>
      <c r="E42" s="59"/>
      <c r="F42" s="82"/>
      <c r="G42" s="38"/>
      <c r="H42" s="71"/>
    </row>
    <row r="43" spans="1:13" ht="12">
      <c r="B43" s="38"/>
      <c r="C43" s="38"/>
      <c r="D43" s="38"/>
      <c r="E43" s="59"/>
      <c r="F43" s="82"/>
      <c r="G43" s="38"/>
      <c r="H43" s="71"/>
      <c r="K43" s="258"/>
      <c r="L43" s="258"/>
    </row>
    <row r="44" spans="1:13">
      <c r="A44" s="472" t="str">
        <f>BS!$A$39</f>
        <v>The annexed notes from 1 to 15 form an integral part of these financial statements.</v>
      </c>
      <c r="B44" s="472"/>
      <c r="C44" s="472"/>
      <c r="D44" s="472"/>
      <c r="G44" s="65"/>
      <c r="H44" s="226"/>
      <c r="K44" s="258"/>
    </row>
    <row r="45" spans="1:13">
      <c r="A45" s="25"/>
      <c r="G45" s="65"/>
      <c r="H45" s="226"/>
      <c r="J45" s="37"/>
      <c r="M45" s="38"/>
    </row>
    <row r="46" spans="1:13">
      <c r="A46" s="25"/>
      <c r="G46" s="65"/>
      <c r="H46" s="226"/>
      <c r="J46" s="37"/>
    </row>
    <row r="47" spans="1:13" ht="12">
      <c r="A47" s="172" t="str">
        <f>BS!$A$42</f>
        <v xml:space="preserve">                                                       For MCB-Arif Habib Savings and Investments Limited</v>
      </c>
      <c r="B47" s="54"/>
      <c r="C47" s="54"/>
      <c r="D47" s="54"/>
      <c r="E47" s="103"/>
      <c r="F47" s="103"/>
      <c r="G47" s="103"/>
      <c r="H47" s="103"/>
    </row>
    <row r="48" spans="1:13" ht="12">
      <c r="A48" s="173" t="str">
        <f>BS!$A$43</f>
        <v xml:space="preserve">                                                                               (Management Company)</v>
      </c>
      <c r="B48" s="54"/>
      <c r="C48" s="54"/>
      <c r="D48" s="54"/>
      <c r="E48" s="103"/>
      <c r="F48" s="103"/>
      <c r="G48" s="103"/>
      <c r="H48" s="103"/>
    </row>
    <row r="49" spans="1:8" ht="12">
      <c r="A49" s="87"/>
      <c r="B49" s="87"/>
      <c r="C49" s="56"/>
      <c r="D49" s="57"/>
      <c r="E49" s="103"/>
      <c r="F49" s="103"/>
      <c r="G49" s="103"/>
      <c r="H49" s="103"/>
    </row>
    <row r="50" spans="1:8" ht="12">
      <c r="A50" s="87"/>
      <c r="B50" s="87"/>
      <c r="C50" s="56"/>
      <c r="D50" s="57"/>
      <c r="E50" s="103"/>
      <c r="F50" s="103"/>
      <c r="G50" s="103"/>
      <c r="H50" s="103"/>
    </row>
    <row r="51" spans="1:8" s="103" customFormat="1" ht="12">
      <c r="A51" s="87"/>
      <c r="B51" s="87"/>
      <c r="C51" s="56"/>
      <c r="D51" s="57"/>
    </row>
    <row r="52" spans="1:8" s="103" customFormat="1" ht="12">
      <c r="A52" s="87"/>
      <c r="B52" s="87"/>
      <c r="C52" s="56"/>
      <c r="D52" s="57"/>
    </row>
    <row r="53" spans="1:8" s="103" customFormat="1" ht="12">
      <c r="A53" s="172" t="str">
        <f>BS!$A$48</f>
        <v xml:space="preserve">           _____________________                          _____________________                          _____________________</v>
      </c>
    </row>
    <row r="54" spans="1:8" s="103" customFormat="1" ht="12">
      <c r="A54" s="173" t="str">
        <f>BS!$A$49</f>
        <v xml:space="preserve">            Chief Executive Officer                              Chief Financial Officer                                          Director</v>
      </c>
    </row>
    <row r="55" spans="1:8" s="103" customFormat="1">
      <c r="A55" s="26"/>
      <c r="B55" s="25"/>
      <c r="C55" s="25"/>
      <c r="D55" s="25"/>
      <c r="E55" s="25"/>
      <c r="F55" s="25"/>
      <c r="G55" s="25"/>
      <c r="H55" s="298"/>
    </row>
    <row r="56" spans="1:8" s="103" customFormat="1" ht="12">
      <c r="A56" s="26"/>
      <c r="B56" s="25"/>
      <c r="C56" s="25"/>
      <c r="D56" s="25"/>
      <c r="E56" s="25"/>
      <c r="F56" s="34"/>
      <c r="G56" s="34"/>
      <c r="H56" s="301"/>
    </row>
    <row r="57" spans="1:8" s="103" customFormat="1" ht="12">
      <c r="A57" s="26"/>
      <c r="B57" s="25"/>
      <c r="C57" s="25"/>
      <c r="D57" s="25"/>
      <c r="E57" s="25"/>
      <c r="F57" s="96"/>
      <c r="G57" s="34"/>
      <c r="H57" s="96"/>
    </row>
    <row r="58" spans="1:8" s="103" customFormat="1">
      <c r="A58" s="26"/>
      <c r="B58" s="25"/>
      <c r="C58" s="25"/>
      <c r="D58" s="25"/>
      <c r="E58" s="25"/>
      <c r="F58" s="25"/>
      <c r="G58" s="25"/>
      <c r="H58" s="37"/>
    </row>
    <row r="60" spans="1:8">
      <c r="F60" s="37"/>
    </row>
  </sheetData>
  <mergeCells count="2">
    <mergeCell ref="F8:H8"/>
    <mergeCell ref="F5:H5"/>
  </mergeCells>
  <printOptions horizontalCentered="1"/>
  <pageMargins left="0.75" right="0.5" top="0.7" bottom="0.4" header="0.45" footer="0.3"/>
  <pageSetup paperSize="9" firstPageNumber="2" orientation="portrait" useFirstPageNumber="1" r:id="rId1"/>
  <headerFooter>
    <oddHeader>&amp;C&amp;"Arial,Regular"&amp;9&amp;P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L101"/>
  <sheetViews>
    <sheetView view="pageBreakPreview" zoomScaleNormal="100" zoomScaleSheetLayoutView="100" workbookViewId="0">
      <selection activeCell="B23" sqref="B23:K25"/>
    </sheetView>
  </sheetViews>
  <sheetFormatPr defaultColWidth="9" defaultRowHeight="12"/>
  <cols>
    <col min="1" max="1" width="5.09765625" style="73" customWidth="1"/>
    <col min="2" max="2" width="3.09765625" style="73" customWidth="1"/>
    <col min="3" max="3" width="20.59765625" style="73" customWidth="1"/>
    <col min="4" max="4" width="1" style="73" customWidth="1"/>
    <col min="5" max="5" width="10" style="73" customWidth="1"/>
    <col min="6" max="6" width="1" style="73" customWidth="1"/>
    <col min="7" max="7" width="10" style="73" customWidth="1"/>
    <col min="8" max="8" width="1" style="73" customWidth="1"/>
    <col min="9" max="9" width="10" style="73" customWidth="1"/>
    <col min="10" max="10" width="1" style="73" customWidth="1"/>
    <col min="11" max="11" width="10" style="73" customWidth="1"/>
    <col min="12" max="12" width="3.296875" style="73" customWidth="1"/>
    <col min="13" max="13" width="10" style="73" customWidth="1"/>
    <col min="14" max="16384" width="9" style="73"/>
  </cols>
  <sheetData>
    <row r="1" spans="1:12" ht="12" customHeight="1">
      <c r="A1" s="464" t="s">
        <v>79</v>
      </c>
      <c r="B1" s="465"/>
      <c r="C1" s="465"/>
      <c r="D1" s="465"/>
      <c r="E1" s="465"/>
      <c r="F1" s="465"/>
      <c r="G1" s="465"/>
      <c r="H1" s="465"/>
      <c r="I1" s="465"/>
      <c r="J1" s="496"/>
      <c r="K1" s="496"/>
      <c r="L1" s="463"/>
    </row>
    <row r="2" spans="1:12" ht="12" customHeight="1">
      <c r="A2" s="464" t="s">
        <v>530</v>
      </c>
      <c r="B2" s="465"/>
      <c r="C2" s="465"/>
      <c r="D2" s="465"/>
      <c r="E2" s="465"/>
      <c r="F2" s="465"/>
      <c r="G2" s="465"/>
      <c r="H2" s="465"/>
      <c r="I2" s="465"/>
      <c r="J2" s="504"/>
      <c r="K2" s="504"/>
      <c r="L2" s="463"/>
    </row>
    <row r="3" spans="1:12" ht="12" customHeight="1">
      <c r="A3" s="466" t="s">
        <v>585</v>
      </c>
      <c r="B3" s="467"/>
      <c r="C3" s="467"/>
      <c r="D3" s="467"/>
      <c r="E3" s="467"/>
      <c r="F3" s="467"/>
      <c r="G3" s="467"/>
      <c r="H3" s="467"/>
      <c r="I3" s="467"/>
      <c r="J3" s="505"/>
      <c r="K3" s="505"/>
      <c r="L3" s="463"/>
    </row>
    <row r="4" spans="1:12" ht="12" customHeight="1">
      <c r="A4" s="469"/>
      <c r="B4" s="471"/>
      <c r="C4" s="471"/>
      <c r="D4" s="471"/>
      <c r="E4" s="471"/>
      <c r="F4" s="471"/>
      <c r="G4" s="471"/>
      <c r="H4" s="471"/>
      <c r="I4" s="471"/>
      <c r="J4" s="471"/>
      <c r="K4" s="471"/>
      <c r="L4" s="463"/>
    </row>
    <row r="5" spans="1:12" ht="12" customHeight="1">
      <c r="A5" s="474" t="s">
        <v>13</v>
      </c>
      <c r="B5" s="470" t="s">
        <v>14</v>
      </c>
      <c r="C5" s="473"/>
      <c r="D5" s="473"/>
      <c r="E5" s="473"/>
      <c r="F5" s="473"/>
      <c r="G5" s="473"/>
      <c r="H5" s="473"/>
      <c r="I5" s="471"/>
      <c r="J5" s="471"/>
      <c r="K5" s="473"/>
      <c r="L5" s="463"/>
    </row>
    <row r="6" spans="1:12" ht="12" customHeight="1">
      <c r="A6" s="472"/>
      <c r="B6" s="473"/>
      <c r="C6" s="473"/>
      <c r="D6" s="473"/>
      <c r="E6" s="473"/>
      <c r="F6" s="473"/>
      <c r="G6" s="473"/>
      <c r="H6" s="473"/>
      <c r="I6" s="471"/>
      <c r="J6" s="471"/>
      <c r="K6" s="473"/>
      <c r="L6" s="463"/>
    </row>
    <row r="7" spans="1:12" ht="12" customHeight="1">
      <c r="A7" s="475">
        <v>1.1000000000000001</v>
      </c>
      <c r="B7" s="648" t="s">
        <v>621</v>
      </c>
      <c r="C7" s="648"/>
      <c r="D7" s="648"/>
      <c r="E7" s="648"/>
      <c r="F7" s="648"/>
      <c r="G7" s="648"/>
      <c r="H7" s="648"/>
      <c r="I7" s="648"/>
      <c r="J7" s="648"/>
      <c r="K7" s="648"/>
      <c r="L7" s="463"/>
    </row>
    <row r="8" spans="1:12" ht="12" customHeight="1">
      <c r="A8" s="472"/>
      <c r="B8" s="648"/>
      <c r="C8" s="648"/>
      <c r="D8" s="648"/>
      <c r="E8" s="648"/>
      <c r="F8" s="648"/>
      <c r="G8" s="648"/>
      <c r="H8" s="648"/>
      <c r="I8" s="648"/>
      <c r="J8" s="648"/>
      <c r="K8" s="648"/>
      <c r="L8" s="463"/>
    </row>
    <row r="9" spans="1:12" ht="12" customHeight="1">
      <c r="A9" s="472"/>
      <c r="B9" s="648"/>
      <c r="C9" s="648"/>
      <c r="D9" s="648"/>
      <c r="E9" s="648"/>
      <c r="F9" s="648"/>
      <c r="G9" s="648"/>
      <c r="H9" s="648"/>
      <c r="I9" s="648"/>
      <c r="J9" s="648"/>
      <c r="K9" s="648"/>
      <c r="L9" s="463"/>
    </row>
    <row r="10" spans="1:12" ht="45.6" customHeight="1">
      <c r="A10" s="472"/>
      <c r="B10" s="648"/>
      <c r="C10" s="648"/>
      <c r="D10" s="648"/>
      <c r="E10" s="648"/>
      <c r="F10" s="648"/>
      <c r="G10" s="648"/>
      <c r="H10" s="648"/>
      <c r="I10" s="648"/>
      <c r="J10" s="648"/>
      <c r="K10" s="648"/>
      <c r="L10" s="463"/>
    </row>
    <row r="11" spans="1:12" ht="12" customHeight="1">
      <c r="A11" s="475">
        <v>1.2</v>
      </c>
      <c r="B11" s="648" t="s">
        <v>605</v>
      </c>
      <c r="C11" s="648"/>
      <c r="D11" s="648"/>
      <c r="E11" s="648"/>
      <c r="F11" s="648"/>
      <c r="G11" s="648"/>
      <c r="H11" s="648"/>
      <c r="I11" s="648"/>
      <c r="J11" s="648"/>
      <c r="K11" s="648"/>
      <c r="L11" s="463"/>
    </row>
    <row r="12" spans="1:12" ht="12" customHeight="1">
      <c r="A12" s="472"/>
      <c r="B12" s="648"/>
      <c r="C12" s="648"/>
      <c r="D12" s="648"/>
      <c r="E12" s="648"/>
      <c r="F12" s="648"/>
      <c r="G12" s="648"/>
      <c r="H12" s="648"/>
      <c r="I12" s="648"/>
      <c r="J12" s="648"/>
      <c r="K12" s="648"/>
      <c r="L12" s="463"/>
    </row>
    <row r="13" spans="1:12" ht="12" customHeight="1">
      <c r="A13" s="472"/>
      <c r="B13" s="648"/>
      <c r="C13" s="648"/>
      <c r="D13" s="648"/>
      <c r="E13" s="648"/>
      <c r="F13" s="648"/>
      <c r="G13" s="648"/>
      <c r="H13" s="648"/>
      <c r="I13" s="648"/>
      <c r="J13" s="648"/>
      <c r="K13" s="648"/>
      <c r="L13" s="463"/>
    </row>
    <row r="14" spans="1:12" ht="12" customHeight="1">
      <c r="A14" s="472"/>
      <c r="B14" s="648"/>
      <c r="C14" s="648"/>
      <c r="D14" s="648"/>
      <c r="E14" s="648"/>
      <c r="F14" s="648"/>
      <c r="G14" s="648"/>
      <c r="H14" s="648"/>
      <c r="I14" s="648"/>
      <c r="J14" s="648"/>
      <c r="K14" s="648"/>
      <c r="L14" s="463"/>
    </row>
    <row r="15" spans="1:12" ht="27.75" customHeight="1">
      <c r="A15" s="472"/>
      <c r="B15" s="648"/>
      <c r="C15" s="648"/>
      <c r="D15" s="648"/>
      <c r="E15" s="648"/>
      <c r="F15" s="648"/>
      <c r="G15" s="648"/>
      <c r="H15" s="648"/>
      <c r="I15" s="648"/>
      <c r="J15" s="648"/>
      <c r="K15" s="648"/>
      <c r="L15" s="463"/>
    </row>
    <row r="16" spans="1:12" ht="12" customHeight="1">
      <c r="A16" s="475">
        <v>1.3</v>
      </c>
      <c r="B16" s="649" t="s">
        <v>606</v>
      </c>
      <c r="C16" s="649"/>
      <c r="D16" s="649"/>
      <c r="E16" s="649"/>
      <c r="F16" s="649"/>
      <c r="G16" s="649"/>
      <c r="H16" s="649"/>
      <c r="I16" s="649"/>
      <c r="J16" s="649"/>
      <c r="K16" s="649"/>
      <c r="L16" s="463"/>
    </row>
    <row r="17" spans="1:12" ht="12" customHeight="1">
      <c r="A17" s="472"/>
      <c r="B17" s="649"/>
      <c r="C17" s="649"/>
      <c r="D17" s="649"/>
      <c r="E17" s="649"/>
      <c r="F17" s="649"/>
      <c r="G17" s="649"/>
      <c r="H17" s="649"/>
      <c r="I17" s="649"/>
      <c r="J17" s="649"/>
      <c r="K17" s="649"/>
      <c r="L17" s="463"/>
    </row>
    <row r="18" spans="1:12" ht="22.2" customHeight="1">
      <c r="A18" s="472"/>
      <c r="B18" s="649"/>
      <c r="C18" s="649"/>
      <c r="D18" s="649"/>
      <c r="E18" s="649"/>
      <c r="F18" s="649"/>
      <c r="G18" s="649"/>
      <c r="H18" s="649"/>
      <c r="I18" s="649"/>
      <c r="J18" s="649"/>
      <c r="K18" s="649"/>
      <c r="L18" s="463"/>
    </row>
    <row r="19" spans="1:12" ht="12" customHeight="1">
      <c r="A19" s="472"/>
      <c r="B19" s="473"/>
      <c r="C19" s="473"/>
      <c r="D19" s="473"/>
      <c r="E19" s="473"/>
      <c r="F19" s="473"/>
      <c r="G19" s="473"/>
      <c r="H19" s="473"/>
      <c r="I19" s="473"/>
      <c r="J19" s="473"/>
      <c r="K19" s="473"/>
      <c r="L19" s="463"/>
    </row>
    <row r="20" spans="1:12" ht="12" customHeight="1">
      <c r="A20" s="475">
        <v>1.4</v>
      </c>
      <c r="B20" s="649" t="s">
        <v>76</v>
      </c>
      <c r="C20" s="649"/>
      <c r="D20" s="649"/>
      <c r="E20" s="649"/>
      <c r="F20" s="649"/>
      <c r="G20" s="649"/>
      <c r="H20" s="649"/>
      <c r="I20" s="649"/>
      <c r="J20" s="649"/>
      <c r="K20" s="649"/>
      <c r="L20" s="463"/>
    </row>
    <row r="21" spans="1:12" ht="13.5" customHeight="1">
      <c r="A21" s="472"/>
      <c r="B21" s="649"/>
      <c r="C21" s="649"/>
      <c r="D21" s="649"/>
      <c r="E21" s="649"/>
      <c r="F21" s="649"/>
      <c r="G21" s="649"/>
      <c r="H21" s="649"/>
      <c r="I21" s="649"/>
      <c r="J21" s="649"/>
      <c r="K21" s="649"/>
      <c r="L21" s="463"/>
    </row>
    <row r="22" spans="1:12" ht="12" customHeight="1">
      <c r="A22" s="472"/>
      <c r="B22" s="473"/>
      <c r="C22" s="473"/>
      <c r="D22" s="473"/>
      <c r="E22" s="473"/>
      <c r="F22" s="473"/>
      <c r="G22" s="473"/>
      <c r="H22" s="473"/>
      <c r="I22" s="473"/>
      <c r="J22" s="473"/>
      <c r="K22" s="473"/>
      <c r="L22" s="463"/>
    </row>
    <row r="23" spans="1:12" ht="12" customHeight="1">
      <c r="A23" s="475">
        <v>1.5</v>
      </c>
      <c r="B23" s="649" t="s">
        <v>630</v>
      </c>
      <c r="C23" s="649"/>
      <c r="D23" s="649"/>
      <c r="E23" s="649"/>
      <c r="F23" s="649"/>
      <c r="G23" s="649"/>
      <c r="H23" s="649"/>
      <c r="I23" s="649"/>
      <c r="J23" s="649"/>
      <c r="K23" s="649"/>
      <c r="L23" s="463"/>
    </row>
    <row r="24" spans="1:12" ht="7.5" customHeight="1">
      <c r="A24" s="475"/>
      <c r="B24" s="649"/>
      <c r="C24" s="649"/>
      <c r="D24" s="649"/>
      <c r="E24" s="649"/>
      <c r="F24" s="649"/>
      <c r="G24" s="649"/>
      <c r="H24" s="649"/>
      <c r="I24" s="649"/>
      <c r="J24" s="649"/>
      <c r="K24" s="649"/>
      <c r="L24" s="463"/>
    </row>
    <row r="25" spans="1:12" ht="17.25" customHeight="1">
      <c r="A25" s="475"/>
      <c r="B25" s="649"/>
      <c r="C25" s="649"/>
      <c r="D25" s="649"/>
      <c r="E25" s="649"/>
      <c r="F25" s="649"/>
      <c r="G25" s="649"/>
      <c r="H25" s="649"/>
      <c r="I25" s="649"/>
      <c r="J25" s="649"/>
      <c r="K25" s="649"/>
      <c r="L25" s="463"/>
    </row>
    <row r="26" spans="1:12" ht="12" customHeight="1">
      <c r="A26" s="463"/>
      <c r="B26" s="501"/>
      <c r="C26" s="501"/>
      <c r="D26" s="501"/>
      <c r="E26" s="501"/>
      <c r="F26" s="501"/>
      <c r="G26" s="501"/>
      <c r="H26" s="501"/>
      <c r="I26" s="501"/>
      <c r="J26" s="501"/>
      <c r="K26" s="501"/>
      <c r="L26" s="463"/>
    </row>
    <row r="27" spans="1:12" ht="12" customHeight="1">
      <c r="A27" s="475">
        <v>1.6</v>
      </c>
      <c r="B27" s="646" t="s">
        <v>607</v>
      </c>
      <c r="C27" s="646"/>
      <c r="D27" s="646"/>
      <c r="E27" s="646"/>
      <c r="F27" s="646"/>
      <c r="G27" s="646"/>
      <c r="H27" s="646"/>
      <c r="I27" s="646"/>
      <c r="J27" s="646"/>
      <c r="K27" s="646"/>
      <c r="L27" s="463"/>
    </row>
    <row r="28" spans="1:12" ht="12" customHeight="1">
      <c r="A28" s="475"/>
      <c r="B28" s="646"/>
      <c r="C28" s="646"/>
      <c r="D28" s="646"/>
      <c r="E28" s="646"/>
      <c r="F28" s="646"/>
      <c r="G28" s="646"/>
      <c r="H28" s="646"/>
      <c r="I28" s="646"/>
      <c r="J28" s="646"/>
      <c r="K28" s="646"/>
      <c r="L28" s="463"/>
    </row>
    <row r="29" spans="1:12" ht="12" customHeight="1">
      <c r="A29" s="475"/>
      <c r="B29" s="646"/>
      <c r="C29" s="646"/>
      <c r="D29" s="646"/>
      <c r="E29" s="646"/>
      <c r="F29" s="646"/>
      <c r="G29" s="646"/>
      <c r="H29" s="646"/>
      <c r="I29" s="646"/>
      <c r="J29" s="646"/>
      <c r="K29" s="646"/>
      <c r="L29" s="463"/>
    </row>
    <row r="30" spans="1:12" ht="8.25" customHeight="1">
      <c r="A30" s="472"/>
      <c r="B30" s="472"/>
      <c r="C30" s="472"/>
      <c r="D30" s="472"/>
      <c r="E30" s="472"/>
      <c r="F30" s="472"/>
      <c r="G30" s="472"/>
      <c r="H30" s="472"/>
      <c r="I30" s="472"/>
      <c r="J30" s="472"/>
      <c r="K30" s="472"/>
      <c r="L30" s="463"/>
    </row>
    <row r="31" spans="1:12" ht="12" customHeight="1">
      <c r="A31" s="476">
        <v>2</v>
      </c>
      <c r="B31" s="471" t="s">
        <v>29</v>
      </c>
      <c r="C31" s="472"/>
      <c r="D31" s="472"/>
      <c r="E31" s="472"/>
      <c r="F31" s="472"/>
      <c r="G31" s="472"/>
      <c r="H31" s="472"/>
      <c r="I31" s="472"/>
      <c r="J31" s="472"/>
      <c r="K31" s="472"/>
      <c r="L31" s="463"/>
    </row>
    <row r="32" spans="1:12" ht="12" customHeight="1">
      <c r="A32" s="472"/>
      <c r="B32" s="472"/>
      <c r="C32" s="472"/>
      <c r="D32" s="472"/>
      <c r="E32" s="472"/>
      <c r="F32" s="472"/>
      <c r="G32" s="472"/>
      <c r="H32" s="472"/>
      <c r="I32" s="472"/>
      <c r="J32" s="472"/>
      <c r="K32" s="472"/>
      <c r="L32" s="463"/>
    </row>
    <row r="33" spans="1:12" ht="12" customHeight="1">
      <c r="A33" s="476" t="s">
        <v>15</v>
      </c>
      <c r="B33" s="471" t="s">
        <v>16</v>
      </c>
      <c r="C33" s="477"/>
      <c r="D33" s="477"/>
      <c r="E33" s="477"/>
      <c r="F33" s="477"/>
      <c r="G33" s="477"/>
      <c r="H33" s="477"/>
      <c r="I33" s="477"/>
      <c r="J33" s="477"/>
      <c r="K33" s="477"/>
      <c r="L33" s="463"/>
    </row>
    <row r="34" spans="1:12" ht="12" customHeight="1">
      <c r="A34" s="472"/>
      <c r="B34" s="473"/>
      <c r="C34" s="473"/>
      <c r="D34" s="473"/>
      <c r="E34" s="473"/>
      <c r="F34" s="473"/>
      <c r="G34" s="473"/>
      <c r="H34" s="473"/>
      <c r="I34" s="473"/>
      <c r="J34" s="473"/>
      <c r="K34" s="473"/>
      <c r="L34" s="463"/>
    </row>
    <row r="35" spans="1:12" ht="12" customHeight="1">
      <c r="A35" s="476" t="s">
        <v>531</v>
      </c>
      <c r="B35" s="652" t="s">
        <v>532</v>
      </c>
      <c r="C35" s="652"/>
      <c r="D35" s="652"/>
      <c r="E35" s="652"/>
      <c r="F35" s="652"/>
      <c r="G35" s="652"/>
      <c r="H35" s="652"/>
      <c r="I35" s="652"/>
      <c r="J35" s="652"/>
      <c r="K35" s="652"/>
      <c r="L35" s="652"/>
    </row>
    <row r="36" spans="1:12" ht="12" customHeight="1">
      <c r="A36" s="472"/>
      <c r="B36" s="652"/>
      <c r="C36" s="652"/>
      <c r="D36" s="652"/>
      <c r="E36" s="652"/>
      <c r="F36" s="652"/>
      <c r="G36" s="652"/>
      <c r="H36" s="652"/>
      <c r="I36" s="652"/>
      <c r="J36" s="652"/>
      <c r="K36" s="652"/>
      <c r="L36" s="652"/>
    </row>
    <row r="37" spans="1:12" ht="12" customHeight="1">
      <c r="A37" s="472"/>
      <c r="B37" s="502"/>
      <c r="C37" s="502"/>
      <c r="D37" s="502"/>
      <c r="E37" s="502"/>
      <c r="F37" s="502"/>
      <c r="G37" s="502"/>
      <c r="H37" s="502"/>
      <c r="I37" s="502"/>
      <c r="J37" s="502"/>
      <c r="K37" s="502"/>
      <c r="L37" s="502"/>
    </row>
    <row r="38" spans="1:12" ht="12" customHeight="1">
      <c r="A38" s="493"/>
      <c r="B38" s="508" t="s">
        <v>34</v>
      </c>
      <c r="C38" s="653" t="s">
        <v>533</v>
      </c>
      <c r="D38" s="654"/>
      <c r="E38" s="654"/>
      <c r="F38" s="654"/>
      <c r="G38" s="654"/>
      <c r="H38" s="654"/>
      <c r="I38" s="654"/>
      <c r="J38" s="654"/>
      <c r="K38" s="654"/>
      <c r="L38" s="507"/>
    </row>
    <row r="39" spans="1:12" ht="12" customHeight="1">
      <c r="A39" s="472"/>
      <c r="B39" s="507"/>
      <c r="C39" s="654"/>
      <c r="D39" s="654"/>
      <c r="E39" s="654"/>
      <c r="F39" s="654"/>
      <c r="G39" s="654"/>
      <c r="H39" s="654"/>
      <c r="I39" s="654"/>
      <c r="J39" s="654"/>
      <c r="K39" s="654"/>
      <c r="L39" s="507"/>
    </row>
    <row r="40" spans="1:12" ht="12" customHeight="1">
      <c r="A40" s="472"/>
      <c r="B40" s="507"/>
      <c r="C40" s="507"/>
      <c r="D40" s="509"/>
      <c r="E40" s="509"/>
      <c r="F40" s="509"/>
      <c r="G40" s="509"/>
      <c r="H40" s="509"/>
      <c r="I40" s="509"/>
      <c r="J40" s="509"/>
      <c r="K40" s="509"/>
      <c r="L40" s="507"/>
    </row>
    <row r="41" spans="1:12" ht="12" customHeight="1">
      <c r="A41" s="472"/>
      <c r="B41" s="508" t="s">
        <v>34</v>
      </c>
      <c r="C41" s="653" t="s">
        <v>534</v>
      </c>
      <c r="D41" s="654"/>
      <c r="E41" s="654"/>
      <c r="F41" s="654"/>
      <c r="G41" s="654"/>
      <c r="H41" s="654"/>
      <c r="I41" s="654"/>
      <c r="J41" s="654"/>
      <c r="K41" s="654"/>
      <c r="L41" s="507"/>
    </row>
    <row r="42" spans="1:12" ht="12" customHeight="1">
      <c r="A42" s="472"/>
      <c r="B42" s="510"/>
      <c r="C42" s="654"/>
      <c r="D42" s="654"/>
      <c r="E42" s="654"/>
      <c r="F42" s="654"/>
      <c r="G42" s="654"/>
      <c r="H42" s="654"/>
      <c r="I42" s="654"/>
      <c r="J42" s="654"/>
      <c r="K42" s="654"/>
      <c r="L42" s="507"/>
    </row>
    <row r="43" spans="1:12" ht="12" customHeight="1">
      <c r="A43" s="472"/>
      <c r="B43" s="478"/>
      <c r="C43" s="509"/>
      <c r="D43" s="509"/>
      <c r="E43" s="509"/>
      <c r="F43" s="509"/>
      <c r="G43" s="509"/>
      <c r="H43" s="509"/>
      <c r="I43" s="509"/>
      <c r="J43" s="509"/>
      <c r="K43" s="509"/>
      <c r="L43" s="507"/>
    </row>
    <row r="44" spans="1:12" ht="12" customHeight="1">
      <c r="A44" s="472"/>
      <c r="B44" s="508" t="s">
        <v>34</v>
      </c>
      <c r="C44" s="652" t="s">
        <v>535</v>
      </c>
      <c r="D44" s="655"/>
      <c r="E44" s="655"/>
      <c r="F44" s="655"/>
      <c r="G44" s="655"/>
      <c r="H44" s="655"/>
      <c r="I44" s="655"/>
      <c r="J44" s="655"/>
      <c r="K44" s="655"/>
      <c r="L44" s="507"/>
    </row>
    <row r="45" spans="1:12" ht="12" customHeight="1">
      <c r="A45" s="472"/>
      <c r="B45" s="506"/>
      <c r="C45" s="655"/>
      <c r="D45" s="655"/>
      <c r="E45" s="655"/>
      <c r="F45" s="655"/>
      <c r="G45" s="655"/>
      <c r="H45" s="655"/>
      <c r="I45" s="655"/>
      <c r="J45" s="655"/>
      <c r="K45" s="655"/>
      <c r="L45" s="507"/>
    </row>
    <row r="46" spans="1:12" ht="12" customHeight="1">
      <c r="A46" s="472"/>
      <c r="B46" s="506"/>
      <c r="C46" s="655"/>
      <c r="D46" s="655"/>
      <c r="E46" s="655"/>
      <c r="F46" s="655"/>
      <c r="G46" s="655"/>
      <c r="H46" s="655"/>
      <c r="I46" s="655"/>
      <c r="J46" s="655"/>
      <c r="K46" s="655"/>
      <c r="L46" s="507"/>
    </row>
    <row r="47" spans="1:12" ht="12" customHeight="1">
      <c r="A47" s="472"/>
      <c r="B47" s="506"/>
      <c r="C47" s="503"/>
      <c r="D47" s="503"/>
      <c r="E47" s="503"/>
      <c r="F47" s="503"/>
      <c r="G47" s="503"/>
      <c r="H47" s="503"/>
      <c r="I47" s="503"/>
      <c r="J47" s="503"/>
      <c r="K47" s="503"/>
      <c r="L47" s="507"/>
    </row>
    <row r="48" spans="1:12" ht="12" customHeight="1">
      <c r="A48" s="472"/>
      <c r="B48" s="647" t="s">
        <v>536</v>
      </c>
      <c r="C48" s="647"/>
      <c r="D48" s="647"/>
      <c r="E48" s="647"/>
      <c r="F48" s="647"/>
      <c r="G48" s="647"/>
      <c r="H48" s="647"/>
      <c r="I48" s="647"/>
      <c r="J48" s="647"/>
      <c r="K48" s="647"/>
      <c r="L48" s="507"/>
    </row>
    <row r="49" spans="1:12" ht="12" customHeight="1">
      <c r="A49" s="472"/>
      <c r="B49" s="647"/>
      <c r="C49" s="647"/>
      <c r="D49" s="647"/>
      <c r="E49" s="647"/>
      <c r="F49" s="647"/>
      <c r="G49" s="647"/>
      <c r="H49" s="647"/>
      <c r="I49" s="647"/>
      <c r="J49" s="647"/>
      <c r="K49" s="647"/>
      <c r="L49" s="507"/>
    </row>
    <row r="50" spans="1:12" ht="12" customHeight="1">
      <c r="A50" s="472"/>
      <c r="B50" s="647"/>
      <c r="C50" s="647"/>
      <c r="D50" s="647"/>
      <c r="E50" s="647"/>
      <c r="F50" s="647"/>
      <c r="G50" s="647"/>
      <c r="H50" s="647"/>
      <c r="I50" s="647"/>
      <c r="J50" s="647"/>
      <c r="K50" s="647"/>
      <c r="L50" s="507"/>
    </row>
    <row r="51" spans="1:12" ht="12" customHeight="1">
      <c r="A51" s="472"/>
      <c r="B51" s="647"/>
      <c r="C51" s="647"/>
      <c r="D51" s="647"/>
      <c r="E51" s="647"/>
      <c r="F51" s="647"/>
      <c r="G51" s="647"/>
      <c r="H51" s="647"/>
      <c r="I51" s="647"/>
      <c r="J51" s="647"/>
      <c r="K51" s="647"/>
      <c r="L51" s="507"/>
    </row>
    <row r="52" spans="1:12" ht="12" customHeight="1">
      <c r="A52" s="472"/>
      <c r="B52" s="647"/>
      <c r="C52" s="647"/>
      <c r="D52" s="647"/>
      <c r="E52" s="647"/>
      <c r="F52" s="647"/>
      <c r="G52" s="647"/>
      <c r="H52" s="647"/>
      <c r="I52" s="647"/>
      <c r="J52" s="647"/>
      <c r="K52" s="647"/>
      <c r="L52" s="507"/>
    </row>
    <row r="53" spans="1:12" ht="10.95" customHeight="1">
      <c r="A53" s="472"/>
      <c r="B53" s="647"/>
      <c r="C53" s="647"/>
      <c r="D53" s="647"/>
      <c r="E53" s="647"/>
      <c r="F53" s="647"/>
      <c r="G53" s="647"/>
      <c r="H53" s="647"/>
      <c r="I53" s="647"/>
      <c r="J53" s="647"/>
      <c r="K53" s="647"/>
      <c r="L53" s="507"/>
    </row>
    <row r="54" spans="1:12" ht="12" hidden="1" customHeight="1">
      <c r="A54" s="472"/>
      <c r="B54" s="647"/>
      <c r="C54" s="647"/>
      <c r="D54" s="647"/>
      <c r="E54" s="647"/>
      <c r="F54" s="647"/>
      <c r="G54" s="647"/>
      <c r="H54" s="647"/>
      <c r="I54" s="647"/>
      <c r="J54" s="647"/>
      <c r="K54" s="647"/>
      <c r="L54" s="507"/>
    </row>
    <row r="55" spans="1:12" ht="12" customHeight="1">
      <c r="A55" s="472"/>
      <c r="B55" s="503"/>
      <c r="C55" s="503"/>
      <c r="D55" s="503"/>
      <c r="E55" s="503"/>
      <c r="F55" s="503"/>
      <c r="G55" s="503"/>
      <c r="H55" s="503"/>
      <c r="I55" s="503"/>
      <c r="J55" s="503"/>
      <c r="K55" s="503"/>
      <c r="L55" s="507"/>
    </row>
    <row r="56" spans="1:12" ht="12" customHeight="1">
      <c r="A56" s="476" t="s">
        <v>537</v>
      </c>
      <c r="B56" s="650" t="s">
        <v>622</v>
      </c>
      <c r="C56" s="650"/>
      <c r="D56" s="650"/>
      <c r="E56" s="650"/>
      <c r="F56" s="650"/>
      <c r="G56" s="650"/>
      <c r="H56" s="650"/>
      <c r="I56" s="650"/>
      <c r="J56" s="650"/>
      <c r="K56" s="650"/>
      <c r="L56" s="507"/>
    </row>
    <row r="57" spans="1:12" ht="12" customHeight="1">
      <c r="A57" s="472"/>
      <c r="B57" s="650"/>
      <c r="C57" s="650"/>
      <c r="D57" s="650"/>
      <c r="E57" s="650"/>
      <c r="F57" s="650"/>
      <c r="G57" s="650"/>
      <c r="H57" s="650"/>
      <c r="I57" s="650"/>
      <c r="J57" s="650"/>
      <c r="K57" s="650"/>
      <c r="L57" s="507"/>
    </row>
    <row r="58" spans="1:12" ht="12" customHeight="1">
      <c r="A58" s="472"/>
      <c r="B58" s="650"/>
      <c r="C58" s="650"/>
      <c r="D58" s="650"/>
      <c r="E58" s="650"/>
      <c r="F58" s="650"/>
      <c r="G58" s="650"/>
      <c r="H58" s="650"/>
      <c r="I58" s="650"/>
      <c r="J58" s="650"/>
      <c r="K58" s="650"/>
      <c r="L58" s="507"/>
    </row>
    <row r="59" spans="1:12" ht="12" customHeight="1">
      <c r="A59" s="479"/>
      <c r="B59" s="473"/>
      <c r="C59" s="473"/>
      <c r="D59" s="473"/>
      <c r="E59" s="473"/>
      <c r="F59" s="473"/>
      <c r="G59" s="473"/>
      <c r="H59" s="473"/>
      <c r="I59" s="473"/>
      <c r="J59" s="473"/>
      <c r="K59" s="473"/>
      <c r="L59" s="507"/>
    </row>
    <row r="60" spans="1:12" ht="12" customHeight="1">
      <c r="A60" s="476" t="s">
        <v>538</v>
      </c>
      <c r="B60" s="651" t="s">
        <v>623</v>
      </c>
      <c r="C60" s="651"/>
      <c r="D60" s="651"/>
      <c r="E60" s="651"/>
      <c r="F60" s="651"/>
      <c r="G60" s="651"/>
      <c r="H60" s="651"/>
      <c r="I60" s="651"/>
      <c r="J60" s="651"/>
      <c r="K60" s="651"/>
      <c r="L60" s="463"/>
    </row>
    <row r="61" spans="1:12" ht="15.6">
      <c r="A61" s="463"/>
      <c r="B61" s="651"/>
      <c r="C61" s="651"/>
      <c r="D61" s="651"/>
      <c r="E61" s="651"/>
      <c r="F61" s="651"/>
      <c r="G61" s="651"/>
      <c r="H61" s="651"/>
      <c r="I61" s="651"/>
      <c r="J61" s="651"/>
      <c r="K61" s="651"/>
      <c r="L61" s="463"/>
    </row>
    <row r="62" spans="1:12" ht="15.6">
      <c r="A62" s="463"/>
      <c r="B62" s="651"/>
      <c r="C62" s="651"/>
      <c r="D62" s="651"/>
      <c r="E62" s="651"/>
      <c r="F62" s="651"/>
      <c r="G62" s="651"/>
      <c r="H62" s="651"/>
      <c r="I62" s="651"/>
      <c r="J62" s="651"/>
      <c r="K62" s="651"/>
      <c r="L62" s="463"/>
    </row>
    <row r="63" spans="1:12" ht="24" customHeight="1">
      <c r="A63" s="463"/>
      <c r="B63" s="651"/>
      <c r="C63" s="651"/>
      <c r="D63" s="651"/>
      <c r="E63" s="651"/>
      <c r="F63" s="651"/>
      <c r="G63" s="651"/>
      <c r="H63" s="651"/>
      <c r="I63" s="651"/>
      <c r="J63" s="651"/>
      <c r="K63" s="651"/>
      <c r="L63" s="463"/>
    </row>
    <row r="64" spans="1:12" ht="1.8" customHeight="1">
      <c r="A64" s="463"/>
      <c r="B64" s="651"/>
      <c r="C64" s="651"/>
      <c r="D64" s="651"/>
      <c r="E64" s="651"/>
      <c r="F64" s="651"/>
      <c r="G64" s="651"/>
      <c r="H64" s="651"/>
      <c r="I64" s="651"/>
      <c r="J64" s="651"/>
      <c r="K64" s="651"/>
      <c r="L64" s="463"/>
    </row>
    <row r="65" spans="1:12" ht="15.6" hidden="1">
      <c r="A65" s="463"/>
      <c r="B65" s="651"/>
      <c r="C65" s="651"/>
      <c r="D65" s="651"/>
      <c r="E65" s="651"/>
      <c r="F65" s="651"/>
      <c r="G65" s="651"/>
      <c r="H65" s="651"/>
      <c r="I65" s="651"/>
      <c r="J65" s="651"/>
      <c r="K65" s="651"/>
      <c r="L65" s="463"/>
    </row>
    <row r="66" spans="1:12" ht="15.6">
      <c r="A66" s="463"/>
      <c r="B66" s="511"/>
      <c r="C66" s="511"/>
      <c r="D66" s="511"/>
      <c r="E66" s="511"/>
      <c r="F66" s="511"/>
      <c r="G66" s="511"/>
      <c r="H66" s="511"/>
      <c r="I66" s="511"/>
      <c r="J66" s="511"/>
      <c r="K66" s="511"/>
      <c r="L66" s="463"/>
    </row>
    <row r="67" spans="1:12" ht="15.6">
      <c r="A67" s="495" t="s">
        <v>539</v>
      </c>
      <c r="B67" s="647" t="s">
        <v>540</v>
      </c>
      <c r="C67" s="647"/>
      <c r="D67" s="647"/>
      <c r="E67" s="647"/>
      <c r="F67" s="647"/>
      <c r="G67" s="647"/>
      <c r="H67" s="647"/>
      <c r="I67" s="647"/>
      <c r="J67" s="647"/>
      <c r="K67" s="647"/>
      <c r="L67" s="463"/>
    </row>
    <row r="68" spans="1:12" ht="15.6">
      <c r="A68" s="463"/>
      <c r="B68" s="647"/>
      <c r="C68" s="647"/>
      <c r="D68" s="647"/>
      <c r="E68" s="647"/>
      <c r="F68" s="647"/>
      <c r="G68" s="647"/>
      <c r="H68" s="647"/>
      <c r="I68" s="647"/>
      <c r="J68" s="647"/>
      <c r="K68" s="647"/>
      <c r="L68" s="463"/>
    </row>
    <row r="69" spans="1:12" ht="8.25" customHeight="1">
      <c r="A69" s="463"/>
      <c r="B69" s="647"/>
      <c r="C69" s="647"/>
      <c r="D69" s="647"/>
      <c r="E69" s="647"/>
      <c r="F69" s="647"/>
      <c r="G69" s="647"/>
      <c r="H69" s="647"/>
      <c r="I69" s="647"/>
      <c r="J69" s="647"/>
      <c r="K69" s="647"/>
      <c r="L69" s="463"/>
    </row>
    <row r="70" spans="1:12" ht="15.6">
      <c r="A70" s="463"/>
      <c r="B70" s="511"/>
      <c r="C70" s="511"/>
      <c r="D70" s="511"/>
      <c r="E70" s="511"/>
      <c r="F70" s="511"/>
      <c r="G70" s="511"/>
      <c r="H70" s="511"/>
      <c r="I70" s="511"/>
      <c r="J70" s="511"/>
      <c r="K70" s="511"/>
      <c r="L70" s="463"/>
    </row>
    <row r="71" spans="1:12" ht="15.6">
      <c r="A71" s="495" t="s">
        <v>541</v>
      </c>
      <c r="B71" s="646" t="s">
        <v>542</v>
      </c>
      <c r="C71" s="646"/>
      <c r="D71" s="646"/>
      <c r="E71" s="646"/>
      <c r="F71" s="646"/>
      <c r="G71" s="646"/>
      <c r="H71" s="646"/>
      <c r="I71" s="646"/>
      <c r="J71" s="646"/>
      <c r="K71" s="646"/>
      <c r="L71" s="463"/>
    </row>
    <row r="72" spans="1:12" ht="21.75" customHeight="1">
      <c r="A72" s="463"/>
      <c r="B72" s="646"/>
      <c r="C72" s="646"/>
      <c r="D72" s="646"/>
      <c r="E72" s="646"/>
      <c r="F72" s="646"/>
      <c r="G72" s="646"/>
      <c r="H72" s="646"/>
      <c r="I72" s="646"/>
      <c r="J72" s="646"/>
      <c r="K72" s="646"/>
      <c r="L72" s="463"/>
    </row>
    <row r="73" spans="1:12" ht="15.6">
      <c r="A73" s="463"/>
      <c r="B73" s="512"/>
      <c r="C73" s="512"/>
      <c r="D73" s="512"/>
      <c r="E73" s="512"/>
      <c r="F73" s="512"/>
      <c r="G73" s="512"/>
      <c r="H73" s="512"/>
      <c r="I73" s="512"/>
      <c r="J73" s="512"/>
      <c r="K73" s="512"/>
      <c r="L73" s="463"/>
    </row>
    <row r="74" spans="1:12" ht="14.4">
      <c r="A74" s="476" t="s">
        <v>543</v>
      </c>
      <c r="B74" s="515" t="s">
        <v>544</v>
      </c>
      <c r="C74" s="514"/>
      <c r="D74" s="483"/>
      <c r="E74" s="483"/>
      <c r="F74" s="483"/>
      <c r="G74" s="483"/>
      <c r="H74" s="483"/>
      <c r="I74" s="483"/>
      <c r="J74" s="483"/>
      <c r="K74" s="483"/>
      <c r="L74" s="482"/>
    </row>
    <row r="75" spans="1:12" ht="14.4">
      <c r="A75" s="476"/>
      <c r="B75" s="513"/>
      <c r="C75" s="483"/>
      <c r="D75" s="483"/>
      <c r="E75" s="483"/>
      <c r="F75" s="483"/>
      <c r="G75" s="483"/>
      <c r="H75" s="483"/>
      <c r="I75" s="483"/>
      <c r="J75" s="483"/>
      <c r="K75" s="483"/>
      <c r="L75" s="482"/>
    </row>
    <row r="76" spans="1:12">
      <c r="A76" s="484">
        <v>3.1</v>
      </c>
      <c r="B76" s="646" t="s">
        <v>624</v>
      </c>
      <c r="C76" s="646"/>
      <c r="D76" s="646"/>
      <c r="E76" s="646"/>
      <c r="F76" s="646"/>
      <c r="G76" s="646"/>
      <c r="H76" s="646"/>
      <c r="I76" s="646"/>
      <c r="J76" s="646"/>
      <c r="K76" s="646"/>
      <c r="L76" s="497"/>
    </row>
    <row r="77" spans="1:12">
      <c r="A77" s="485"/>
      <c r="B77" s="646"/>
      <c r="C77" s="646"/>
      <c r="D77" s="646"/>
      <c r="E77" s="646"/>
      <c r="F77" s="646"/>
      <c r="G77" s="646"/>
      <c r="H77" s="646"/>
      <c r="I77" s="646"/>
      <c r="J77" s="646"/>
      <c r="K77" s="646"/>
      <c r="L77" s="497"/>
    </row>
    <row r="78" spans="1:12">
      <c r="A78" s="485"/>
      <c r="B78" s="646"/>
      <c r="C78" s="646"/>
      <c r="D78" s="646"/>
      <c r="E78" s="646"/>
      <c r="F78" s="646"/>
      <c r="G78" s="646"/>
      <c r="H78" s="646"/>
      <c r="I78" s="646"/>
      <c r="J78" s="646"/>
      <c r="K78" s="646"/>
      <c r="L78" s="497"/>
    </row>
    <row r="79" spans="1:12" ht="14.4">
      <c r="A79" s="485"/>
      <c r="B79" s="518"/>
      <c r="C79" s="518"/>
      <c r="D79" s="518"/>
      <c r="E79" s="518"/>
      <c r="F79" s="518"/>
      <c r="G79" s="518"/>
      <c r="H79" s="518"/>
      <c r="I79" s="518"/>
      <c r="J79" s="518"/>
      <c r="K79" s="518"/>
      <c r="L79" s="497"/>
    </row>
    <row r="80" spans="1:12" ht="14.4">
      <c r="A80" s="498">
        <v>3.2</v>
      </c>
      <c r="B80" s="515" t="s">
        <v>545</v>
      </c>
      <c r="C80" s="515"/>
      <c r="D80" s="515"/>
      <c r="E80" s="515"/>
      <c r="F80" s="515"/>
      <c r="G80" s="515"/>
      <c r="H80" s="515"/>
      <c r="I80" s="515"/>
      <c r="J80" s="515"/>
      <c r="K80" s="515"/>
      <c r="L80" s="497"/>
    </row>
    <row r="81" spans="1:12" ht="14.4">
      <c r="A81" s="485"/>
      <c r="B81" s="520" t="s">
        <v>546</v>
      </c>
      <c r="C81" s="515"/>
      <c r="D81" s="515"/>
      <c r="E81" s="515"/>
      <c r="F81" s="515"/>
      <c r="G81" s="515"/>
      <c r="H81" s="515"/>
      <c r="I81" s="515"/>
      <c r="J81" s="515"/>
      <c r="K81" s="515"/>
      <c r="L81" s="497"/>
    </row>
    <row r="82" spans="1:12" ht="13.8">
      <c r="A82" s="485"/>
      <c r="B82" s="519"/>
      <c r="C82" s="519"/>
      <c r="D82" s="519"/>
      <c r="E82" s="519"/>
      <c r="F82" s="519"/>
      <c r="G82" s="519"/>
      <c r="H82" s="519"/>
      <c r="I82" s="519"/>
      <c r="J82" s="519"/>
      <c r="K82" s="519"/>
      <c r="L82" s="497"/>
    </row>
    <row r="83" spans="1:12">
      <c r="A83" s="481"/>
      <c r="B83" s="645" t="s">
        <v>625</v>
      </c>
      <c r="C83" s="645"/>
      <c r="D83" s="645"/>
      <c r="E83" s="645"/>
      <c r="F83" s="645"/>
      <c r="G83" s="645"/>
      <c r="H83" s="645"/>
      <c r="I83" s="645"/>
      <c r="J83" s="645"/>
      <c r="K83" s="645"/>
      <c r="L83" s="472"/>
    </row>
    <row r="84" spans="1:12">
      <c r="A84" s="485"/>
      <c r="B84" s="645"/>
      <c r="C84" s="645"/>
      <c r="D84" s="645"/>
      <c r="E84" s="645"/>
      <c r="F84" s="645"/>
      <c r="G84" s="645"/>
      <c r="H84" s="645"/>
      <c r="I84" s="645"/>
      <c r="J84" s="645"/>
      <c r="K84" s="645"/>
      <c r="L84" s="472"/>
    </row>
    <row r="85" spans="1:12">
      <c r="A85" s="485"/>
      <c r="B85" s="645"/>
      <c r="C85" s="645"/>
      <c r="D85" s="645"/>
      <c r="E85" s="645"/>
      <c r="F85" s="645"/>
      <c r="G85" s="645"/>
      <c r="H85" s="645"/>
      <c r="I85" s="645"/>
      <c r="J85" s="645"/>
      <c r="K85" s="645"/>
      <c r="L85" s="472"/>
    </row>
    <row r="86" spans="1:12">
      <c r="A86" s="485"/>
      <c r="B86" s="645"/>
      <c r="C86" s="645"/>
      <c r="D86" s="645"/>
      <c r="E86" s="645"/>
      <c r="F86" s="645"/>
      <c r="G86" s="645"/>
      <c r="H86" s="645"/>
      <c r="I86" s="645"/>
      <c r="J86" s="645"/>
      <c r="K86" s="645"/>
      <c r="L86" s="472"/>
    </row>
    <row r="87" spans="1:12" ht="3.75" customHeight="1">
      <c r="A87" s="485"/>
      <c r="B87" s="645"/>
      <c r="C87" s="645"/>
      <c r="D87" s="645"/>
      <c r="E87" s="645"/>
      <c r="F87" s="645"/>
      <c r="G87" s="645"/>
      <c r="H87" s="645"/>
      <c r="I87" s="645"/>
      <c r="J87" s="645"/>
      <c r="K87" s="645"/>
      <c r="L87" s="472"/>
    </row>
    <row r="88" spans="1:12" hidden="1">
      <c r="A88" s="485"/>
      <c r="B88" s="645"/>
      <c r="C88" s="645"/>
      <c r="D88" s="645"/>
      <c r="E88" s="645"/>
      <c r="F88" s="645"/>
      <c r="G88" s="645"/>
      <c r="H88" s="645"/>
      <c r="I88" s="645"/>
      <c r="J88" s="645"/>
      <c r="K88" s="645"/>
      <c r="L88" s="472"/>
    </row>
    <row r="89" spans="1:12" hidden="1">
      <c r="A89" s="485"/>
      <c r="B89" s="645"/>
      <c r="C89" s="645"/>
      <c r="D89" s="645"/>
      <c r="E89" s="645"/>
      <c r="F89" s="645"/>
      <c r="G89" s="645"/>
      <c r="H89" s="645"/>
      <c r="I89" s="645"/>
      <c r="J89" s="645"/>
      <c r="K89" s="645"/>
      <c r="L89" s="472"/>
    </row>
    <row r="90" spans="1:12">
      <c r="A90" s="485"/>
      <c r="B90" s="472"/>
      <c r="C90" s="472"/>
      <c r="D90" s="472"/>
      <c r="E90" s="472"/>
      <c r="F90" s="472"/>
      <c r="G90" s="472"/>
      <c r="H90" s="472"/>
      <c r="I90" s="472"/>
      <c r="J90" s="472"/>
      <c r="K90" s="472"/>
      <c r="L90" s="472"/>
    </row>
    <row r="91" spans="1:12" ht="14.4">
      <c r="A91" s="488" t="s">
        <v>552</v>
      </c>
      <c r="B91" s="517" t="s">
        <v>547</v>
      </c>
      <c r="C91" s="516"/>
      <c r="D91" s="516"/>
      <c r="E91" s="516"/>
      <c r="F91" s="516"/>
      <c r="G91" s="516"/>
      <c r="H91" s="516"/>
      <c r="I91" s="516"/>
      <c r="J91" s="516"/>
      <c r="K91" s="516"/>
      <c r="L91" s="472"/>
    </row>
    <row r="92" spans="1:12">
      <c r="A92" s="472"/>
      <c r="B92" s="489"/>
      <c r="C92" s="489"/>
      <c r="D92" s="473"/>
      <c r="E92" s="473"/>
      <c r="F92" s="473"/>
      <c r="G92" s="477"/>
      <c r="H92" s="477"/>
      <c r="I92" s="492"/>
      <c r="J92" s="490"/>
      <c r="K92" s="492"/>
      <c r="L92" s="502"/>
    </row>
    <row r="93" spans="1:12">
      <c r="A93" s="488"/>
      <c r="B93" s="645" t="s">
        <v>548</v>
      </c>
      <c r="C93" s="645"/>
      <c r="D93" s="645"/>
      <c r="E93" s="645"/>
      <c r="F93" s="645"/>
      <c r="G93" s="645"/>
      <c r="H93" s="645"/>
      <c r="I93" s="645"/>
      <c r="J93" s="645"/>
      <c r="K93" s="645"/>
      <c r="L93" s="486"/>
    </row>
    <row r="94" spans="1:12">
      <c r="A94" s="472"/>
      <c r="B94" s="645"/>
      <c r="C94" s="645"/>
      <c r="D94" s="645"/>
      <c r="E94" s="645"/>
      <c r="F94" s="645"/>
      <c r="G94" s="645"/>
      <c r="H94" s="645"/>
      <c r="I94" s="645"/>
      <c r="J94" s="645"/>
      <c r="K94" s="645"/>
      <c r="L94" s="480"/>
    </row>
    <row r="95" spans="1:12">
      <c r="A95" s="472"/>
      <c r="B95" s="645"/>
      <c r="C95" s="645"/>
      <c r="D95" s="645"/>
      <c r="E95" s="645"/>
      <c r="F95" s="645"/>
      <c r="G95" s="645"/>
      <c r="H95" s="645"/>
      <c r="I95" s="645"/>
      <c r="J95" s="645"/>
      <c r="K95" s="645"/>
      <c r="L95" s="480"/>
    </row>
    <row r="96" spans="1:12">
      <c r="A96" s="473"/>
      <c r="B96" s="473"/>
      <c r="C96" s="473"/>
      <c r="D96" s="473"/>
      <c r="E96" s="473"/>
      <c r="F96" s="473"/>
      <c r="G96" s="473"/>
      <c r="H96" s="473"/>
      <c r="I96" s="473"/>
      <c r="J96" s="473"/>
      <c r="K96" s="473"/>
      <c r="L96" s="487"/>
    </row>
    <row r="97" spans="1:12" ht="14.4">
      <c r="A97" s="488" t="s">
        <v>553</v>
      </c>
      <c r="B97" s="517" t="s">
        <v>549</v>
      </c>
      <c r="C97" s="473"/>
      <c r="D97" s="473"/>
      <c r="E97" s="473"/>
      <c r="F97" s="473"/>
      <c r="G97" s="473"/>
      <c r="H97" s="473"/>
      <c r="I97" s="473"/>
      <c r="J97" s="473"/>
      <c r="K97" s="473"/>
      <c r="L97" s="499"/>
    </row>
    <row r="98" spans="1:12">
      <c r="A98" s="473"/>
      <c r="B98" s="473"/>
      <c r="C98" s="473"/>
      <c r="D98" s="473"/>
      <c r="E98" s="473"/>
      <c r="F98" s="473"/>
      <c r="G98" s="473"/>
      <c r="H98" s="473"/>
      <c r="I98" s="473"/>
      <c r="J98" s="473"/>
      <c r="K98" s="473"/>
      <c r="L98" s="500"/>
    </row>
    <row r="99" spans="1:12">
      <c r="A99" s="473"/>
      <c r="B99" s="645" t="s">
        <v>551</v>
      </c>
      <c r="C99" s="645"/>
      <c r="D99" s="645"/>
      <c r="E99" s="645"/>
      <c r="F99" s="645"/>
      <c r="G99" s="645"/>
      <c r="H99" s="645"/>
      <c r="I99" s="645"/>
      <c r="J99" s="645"/>
      <c r="K99" s="645"/>
      <c r="L99" s="491"/>
    </row>
    <row r="100" spans="1:12">
      <c r="A100" s="473"/>
      <c r="B100" s="645"/>
      <c r="C100" s="645"/>
      <c r="D100" s="645"/>
      <c r="E100" s="645"/>
      <c r="F100" s="645"/>
      <c r="G100" s="645"/>
      <c r="H100" s="645"/>
      <c r="I100" s="645"/>
      <c r="J100" s="645"/>
      <c r="K100" s="645"/>
      <c r="L100" s="491"/>
    </row>
    <row r="101" spans="1:12">
      <c r="A101" s="473"/>
      <c r="B101" s="645"/>
      <c r="C101" s="645"/>
      <c r="D101" s="645"/>
      <c r="E101" s="645"/>
      <c r="F101" s="645"/>
      <c r="G101" s="645"/>
      <c r="H101" s="645"/>
      <c r="I101" s="645"/>
      <c r="J101" s="645"/>
      <c r="K101" s="645"/>
      <c r="L101" s="492"/>
    </row>
  </sheetData>
  <mergeCells count="19">
    <mergeCell ref="B7:K10"/>
    <mergeCell ref="B16:K18"/>
    <mergeCell ref="B20:K21"/>
    <mergeCell ref="B56:K58"/>
    <mergeCell ref="B60:K65"/>
    <mergeCell ref="B11:K15"/>
    <mergeCell ref="B23:K25"/>
    <mergeCell ref="B35:L36"/>
    <mergeCell ref="C38:K39"/>
    <mergeCell ref="C41:K42"/>
    <mergeCell ref="C44:K46"/>
    <mergeCell ref="B48:K54"/>
    <mergeCell ref="B27:K29"/>
    <mergeCell ref="B83:K89"/>
    <mergeCell ref="B76:K78"/>
    <mergeCell ref="B93:K95"/>
    <mergeCell ref="B99:K101"/>
    <mergeCell ref="B67:K69"/>
    <mergeCell ref="B71:K72"/>
  </mergeCells>
  <printOptions horizontalCentered="1"/>
  <pageMargins left="0.75" right="0.5" top="0.7" bottom="0.4" header="0.45" footer="0.3"/>
  <pageSetup paperSize="9" firstPageNumber="2" orientation="portrait" useFirstPageNumber="1" r:id="rId1"/>
  <headerFooter>
    <oddHeader>&amp;C&amp;"Arial,Regular"&amp;9&amp;P</oddHeader>
  </headerFooter>
  <rowBreaks count="1" manualBreakCount="1">
    <brk id="53" max="11"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O561"/>
  <sheetViews>
    <sheetView view="pageBreakPreview" topLeftCell="A376" zoomScaleNormal="100" zoomScaleSheetLayoutView="100" workbookViewId="0">
      <selection activeCell="A400" sqref="A400"/>
    </sheetView>
  </sheetViews>
  <sheetFormatPr defaultColWidth="9" defaultRowHeight="11.4"/>
  <cols>
    <col min="1" max="1" width="5.09765625" style="234" customWidth="1"/>
    <col min="2" max="2" width="6.5" style="226" customWidth="1"/>
    <col min="3" max="3" width="15" style="226" customWidth="1"/>
    <col min="4" max="4" width="11.69921875" style="226" customWidth="1"/>
    <col min="5" max="5" width="10" style="226" customWidth="1"/>
    <col min="6" max="6" width="10.09765625" style="226" customWidth="1"/>
    <col min="7" max="7" width="10" style="226" customWidth="1"/>
    <col min="8" max="8" width="7.59765625" style="226" customWidth="1"/>
    <col min="9" max="9" width="10" style="226" customWidth="1"/>
    <col min="10" max="10" width="5.19921875" style="226" customWidth="1"/>
    <col min="11" max="11" width="9.5" style="226" customWidth="1"/>
    <col min="12" max="12" width="1.5" style="226" customWidth="1"/>
    <col min="13" max="13" width="10" style="226" customWidth="1"/>
    <col min="14" max="14" width="9" style="226"/>
    <col min="15" max="15" width="11" style="226" customWidth="1"/>
    <col min="16" max="16384" width="9" style="226"/>
  </cols>
  <sheetData>
    <row r="1" spans="1:14" s="468" customFormat="1" ht="12">
      <c r="A1" s="234"/>
      <c r="K1" s="528" t="s">
        <v>568</v>
      </c>
      <c r="M1" s="299" t="s">
        <v>569</v>
      </c>
    </row>
    <row r="2" spans="1:14" ht="12">
      <c r="A2" s="242"/>
      <c r="B2" s="275"/>
      <c r="C2" s="275"/>
      <c r="D2" s="275"/>
      <c r="E2" s="275"/>
      <c r="F2" s="275"/>
      <c r="I2" s="303" t="s">
        <v>4</v>
      </c>
      <c r="J2" s="275"/>
      <c r="K2" s="28" t="s">
        <v>567</v>
      </c>
      <c r="L2" s="275"/>
      <c r="M2" s="530" t="s">
        <v>67</v>
      </c>
    </row>
    <row r="3" spans="1:14" ht="12">
      <c r="A3" s="242"/>
      <c r="B3" s="263"/>
      <c r="C3" s="263"/>
      <c r="D3" s="263"/>
      <c r="E3" s="263"/>
      <c r="F3" s="263"/>
      <c r="J3" s="263"/>
      <c r="K3" s="31">
        <v>2021</v>
      </c>
      <c r="L3" s="115"/>
      <c r="M3" s="531">
        <v>2021</v>
      </c>
    </row>
    <row r="4" spans="1:14" ht="12">
      <c r="A4" s="232" t="s">
        <v>554</v>
      </c>
      <c r="B4" s="123" t="s">
        <v>44</v>
      </c>
      <c r="C4" s="263"/>
      <c r="D4" s="263"/>
      <c r="E4" s="263"/>
      <c r="F4" s="263"/>
      <c r="K4" s="632" t="s">
        <v>53</v>
      </c>
      <c r="L4" s="632"/>
      <c r="M4" s="632"/>
    </row>
    <row r="5" spans="1:14" ht="12">
      <c r="A5" s="223"/>
      <c r="B5" s="263"/>
      <c r="C5" s="263"/>
      <c r="D5" s="263"/>
      <c r="E5" s="263"/>
      <c r="F5" s="263"/>
      <c r="K5" s="119"/>
      <c r="L5" s="116"/>
      <c r="M5" s="116"/>
    </row>
    <row r="6" spans="1:14">
      <c r="A6" s="223"/>
      <c r="B6" s="268" t="s">
        <v>469</v>
      </c>
      <c r="C6" s="263"/>
      <c r="D6" s="263"/>
      <c r="E6" s="263"/>
      <c r="F6" s="263"/>
      <c r="K6" s="216">
        <f>+'TB- 30 , June 2021'!K6+'TB- 30 , June 2021'!K12</f>
        <v>170</v>
      </c>
      <c r="L6" s="273"/>
      <c r="M6" s="216">
        <v>20</v>
      </c>
    </row>
    <row r="7" spans="1:14">
      <c r="A7" s="223"/>
      <c r="B7" s="268" t="s">
        <v>470</v>
      </c>
      <c r="C7" s="263"/>
      <c r="D7" s="263"/>
      <c r="E7" s="263"/>
      <c r="F7" s="263"/>
      <c r="I7" s="299">
        <v>5.0999999999999996</v>
      </c>
      <c r="K7" s="216">
        <f>+SUM('TB- 30 , June 2021'!K3:K12)-'TB- 30 , June 2021'!K6-'TB- 30 , June 2021'!K12+2</f>
        <v>9891507</v>
      </c>
      <c r="L7" s="273"/>
      <c r="M7" s="216">
        <v>3141801</v>
      </c>
    </row>
    <row r="8" spans="1:14" ht="12" thickBot="1">
      <c r="A8" s="223"/>
      <c r="B8" s="263"/>
      <c r="C8" s="263"/>
      <c r="D8" s="263"/>
      <c r="E8" s="263"/>
      <c r="F8" s="263"/>
      <c r="I8" s="299"/>
      <c r="J8" s="266"/>
      <c r="K8" s="217">
        <f>SUM(K6:K7)</f>
        <v>9891677</v>
      </c>
      <c r="L8" s="273"/>
      <c r="M8" s="217">
        <f>SUM(M6:M7)</f>
        <v>3141821</v>
      </c>
    </row>
    <row r="9" spans="1:14" ht="12" thickTop="1">
      <c r="A9" s="223"/>
      <c r="B9" s="263"/>
      <c r="C9" s="263"/>
      <c r="D9" s="263"/>
      <c r="E9" s="263"/>
      <c r="F9" s="263"/>
      <c r="G9" s="263"/>
      <c r="H9" s="263"/>
      <c r="I9" s="263"/>
      <c r="J9" s="266"/>
      <c r="K9" s="132"/>
      <c r="L9" s="273"/>
      <c r="M9" s="132"/>
    </row>
    <row r="10" spans="1:14" s="263" customFormat="1" ht="12">
      <c r="A10" s="238" t="s">
        <v>555</v>
      </c>
      <c r="B10" s="678" t="s">
        <v>610</v>
      </c>
      <c r="C10" s="678"/>
      <c r="D10" s="678"/>
      <c r="E10" s="678"/>
      <c r="F10" s="678"/>
      <c r="G10" s="678"/>
      <c r="H10" s="678"/>
      <c r="I10" s="678"/>
      <c r="J10" s="678"/>
      <c r="K10" s="678"/>
      <c r="L10" s="678"/>
      <c r="M10" s="678"/>
      <c r="N10" s="36">
        <f>+'TB- 30 , June 2021'!K4+'TB- 30 , June 2021'!K5</f>
        <v>3264</v>
      </c>
    </row>
    <row r="11" spans="1:14" s="298" customFormat="1" ht="12">
      <c r="A11" s="238"/>
      <c r="B11" s="678"/>
      <c r="C11" s="678"/>
      <c r="D11" s="678"/>
      <c r="E11" s="678"/>
      <c r="F11" s="678"/>
      <c r="G11" s="678"/>
      <c r="H11" s="678"/>
      <c r="I11" s="678"/>
      <c r="J11" s="678"/>
      <c r="K11" s="678"/>
      <c r="L11" s="678"/>
      <c r="M11" s="678"/>
    </row>
    <row r="12" spans="1:14" s="298" customFormat="1" ht="12">
      <c r="A12" s="238"/>
      <c r="B12" s="678"/>
      <c r="C12" s="678"/>
      <c r="D12" s="678"/>
      <c r="E12" s="678"/>
      <c r="F12" s="678"/>
      <c r="G12" s="678"/>
      <c r="H12" s="678"/>
      <c r="I12" s="678"/>
      <c r="J12" s="678"/>
      <c r="K12" s="678"/>
      <c r="L12" s="678"/>
      <c r="M12" s="678"/>
    </row>
    <row r="13" spans="1:14" s="263" customFormat="1" ht="12">
      <c r="A13" s="234"/>
      <c r="B13" s="226"/>
      <c r="C13" s="226"/>
      <c r="D13" s="226"/>
      <c r="E13" s="226"/>
      <c r="F13" s="226"/>
      <c r="G13" s="226"/>
      <c r="H13" s="226"/>
      <c r="I13" s="226"/>
      <c r="J13" s="226"/>
      <c r="K13" s="528" t="s">
        <v>568</v>
      </c>
      <c r="L13" s="468"/>
      <c r="M13" s="299" t="s">
        <v>569</v>
      </c>
    </row>
    <row r="14" spans="1:14" s="263" customFormat="1" ht="12">
      <c r="A14" s="223"/>
      <c r="C14" s="261"/>
      <c r="D14" s="261"/>
      <c r="E14" s="261"/>
      <c r="F14" s="261"/>
      <c r="G14" s="261"/>
      <c r="H14" s="261"/>
      <c r="I14" s="261"/>
      <c r="K14" s="296" t="s">
        <v>567</v>
      </c>
      <c r="L14" s="275"/>
      <c r="M14" s="530" t="s">
        <v>67</v>
      </c>
    </row>
    <row r="15" spans="1:14" s="263" customFormat="1" ht="12">
      <c r="A15" s="232">
        <f>A4+1</f>
        <v>6</v>
      </c>
      <c r="B15" s="123" t="s">
        <v>19</v>
      </c>
      <c r="C15" s="261"/>
      <c r="D15" s="261"/>
      <c r="E15" s="261"/>
      <c r="F15" s="261"/>
      <c r="G15" s="261"/>
      <c r="H15" s="261"/>
      <c r="I15" s="261"/>
      <c r="K15" s="31">
        <v>2021</v>
      </c>
      <c r="L15" s="115"/>
      <c r="M15" s="531">
        <v>2021</v>
      </c>
    </row>
    <row r="16" spans="1:14" s="263" customFormat="1" ht="12">
      <c r="D16" s="261"/>
      <c r="E16" s="261"/>
      <c r="F16" s="261"/>
      <c r="G16" s="261"/>
      <c r="H16" s="261"/>
      <c r="I16" s="261"/>
      <c r="K16" s="632" t="s">
        <v>106</v>
      </c>
      <c r="L16" s="632"/>
      <c r="M16" s="632"/>
    </row>
    <row r="17" spans="1:13" ht="12">
      <c r="A17" s="232">
        <v>6.1</v>
      </c>
      <c r="B17" s="78" t="s">
        <v>318</v>
      </c>
      <c r="C17" s="263"/>
      <c r="D17" s="261"/>
      <c r="E17" s="261"/>
      <c r="F17" s="261"/>
      <c r="G17" s="261"/>
      <c r="H17" s="261"/>
      <c r="I17" s="261"/>
      <c r="J17" s="263"/>
      <c r="K17" s="261"/>
      <c r="L17" s="272"/>
      <c r="M17" s="261"/>
    </row>
    <row r="18" spans="1:13" s="263" customFormat="1" ht="12" thickBot="1">
      <c r="A18" s="223"/>
      <c r="B18" s="44" t="s">
        <v>105</v>
      </c>
      <c r="D18" s="261"/>
      <c r="E18" s="261"/>
      <c r="F18" s="261"/>
      <c r="G18" s="261"/>
      <c r="H18" s="261"/>
      <c r="I18" s="261"/>
      <c r="K18" s="94">
        <v>0</v>
      </c>
      <c r="L18" s="126"/>
      <c r="M18" s="94">
        <v>0</v>
      </c>
    </row>
    <row r="19" spans="1:13" ht="12" thickTop="1"/>
    <row r="20" spans="1:13" ht="12">
      <c r="A20" s="238" t="s">
        <v>556</v>
      </c>
      <c r="B20" s="128" t="s">
        <v>49</v>
      </c>
      <c r="C20" s="263"/>
      <c r="D20" s="221"/>
      <c r="E20" s="90"/>
      <c r="F20" s="90"/>
      <c r="G20" s="90"/>
      <c r="H20" s="90"/>
      <c r="I20" s="90"/>
      <c r="J20" s="90"/>
      <c r="K20" s="90"/>
      <c r="L20" s="129"/>
      <c r="M20" s="272"/>
    </row>
    <row r="21" spans="1:13" ht="12" thickBot="1"/>
    <row r="22" spans="1:13" s="468" customFormat="1" ht="12" customHeight="1" thickBot="1">
      <c r="A22" s="234"/>
      <c r="B22" s="661" t="s">
        <v>499</v>
      </c>
      <c r="C22" s="679" t="s">
        <v>500</v>
      </c>
      <c r="D22" s="667" t="s">
        <v>501</v>
      </c>
      <c r="E22" s="668"/>
      <c r="F22" s="669"/>
      <c r="G22" s="667" t="s">
        <v>502</v>
      </c>
      <c r="H22" s="668"/>
      <c r="I22" s="668"/>
      <c r="J22" s="669"/>
      <c r="K22" s="657" t="s">
        <v>503</v>
      </c>
      <c r="L22" s="658"/>
      <c r="M22" s="679" t="s">
        <v>560</v>
      </c>
    </row>
    <row r="23" spans="1:13" s="468" customFormat="1" ht="52.5" customHeight="1" thickBot="1">
      <c r="A23" s="234"/>
      <c r="B23" s="662"/>
      <c r="C23" s="680"/>
      <c r="D23" s="522" t="s">
        <v>505</v>
      </c>
      <c r="E23" s="522" t="s">
        <v>506</v>
      </c>
      <c r="F23" s="522" t="s">
        <v>507</v>
      </c>
      <c r="G23" s="522" t="s">
        <v>502</v>
      </c>
      <c r="H23" s="522" t="s">
        <v>24</v>
      </c>
      <c r="I23" s="522" t="s">
        <v>508</v>
      </c>
      <c r="J23" s="522" t="s">
        <v>509</v>
      </c>
      <c r="K23" s="659"/>
      <c r="L23" s="660"/>
      <c r="M23" s="680"/>
    </row>
    <row r="24" spans="1:13" s="468" customFormat="1">
      <c r="A24" s="234"/>
      <c r="D24" s="521"/>
    </row>
    <row r="25" spans="1:13" s="468" customFormat="1">
      <c r="A25" s="234"/>
    </row>
    <row r="26" spans="1:13" s="468" customFormat="1" ht="12">
      <c r="A26" s="234"/>
      <c r="B26" s="495" t="s">
        <v>511</v>
      </c>
    </row>
    <row r="27" spans="1:13" s="468" customFormat="1">
      <c r="A27" s="234"/>
      <c r="C27" s="619">
        <v>44392</v>
      </c>
      <c r="D27" s="620">
        <v>0</v>
      </c>
      <c r="E27" s="620">
        <v>1300000</v>
      </c>
      <c r="F27" s="620">
        <v>1300000</v>
      </c>
      <c r="G27" s="620">
        <v>0</v>
      </c>
      <c r="H27" s="620">
        <v>0</v>
      </c>
      <c r="I27" s="620">
        <v>0</v>
      </c>
      <c r="J27" s="620">
        <v>0</v>
      </c>
      <c r="K27" s="620">
        <v>0</v>
      </c>
      <c r="M27" s="620">
        <v>0</v>
      </c>
    </row>
    <row r="28" spans="1:13" s="468" customFormat="1">
      <c r="A28" s="234"/>
      <c r="C28" s="619">
        <v>44379</v>
      </c>
      <c r="D28" s="620">
        <v>0</v>
      </c>
      <c r="E28" s="620">
        <v>500000</v>
      </c>
      <c r="F28" s="620">
        <v>500000</v>
      </c>
      <c r="G28" s="620">
        <v>0</v>
      </c>
      <c r="H28" s="620">
        <v>0</v>
      </c>
      <c r="I28" s="620">
        <v>0</v>
      </c>
      <c r="J28" s="620">
        <v>0</v>
      </c>
      <c r="K28" s="620">
        <v>0</v>
      </c>
      <c r="M28" s="620">
        <v>0</v>
      </c>
    </row>
    <row r="29" spans="1:13" s="468" customFormat="1">
      <c r="A29" s="234"/>
      <c r="C29" s="619">
        <v>44462</v>
      </c>
      <c r="D29" s="620">
        <v>0</v>
      </c>
      <c r="E29" s="620">
        <v>1000000</v>
      </c>
      <c r="F29" s="620">
        <v>1000000</v>
      </c>
      <c r="G29" s="620">
        <v>0</v>
      </c>
      <c r="H29" s="620">
        <v>0</v>
      </c>
      <c r="I29" s="620">
        <v>0</v>
      </c>
      <c r="J29" s="620">
        <v>0</v>
      </c>
      <c r="K29" s="620">
        <v>0</v>
      </c>
      <c r="M29" s="620">
        <v>0</v>
      </c>
    </row>
    <row r="30" spans="1:13" s="468" customFormat="1">
      <c r="A30" s="234"/>
      <c r="C30" s="619">
        <v>44406</v>
      </c>
      <c r="D30" s="620">
        <v>0</v>
      </c>
      <c r="E30" s="620">
        <v>2500000</v>
      </c>
      <c r="F30" s="620">
        <v>2500000</v>
      </c>
      <c r="G30" s="620">
        <v>0</v>
      </c>
      <c r="H30" s="620">
        <v>0</v>
      </c>
      <c r="I30" s="620">
        <v>0</v>
      </c>
      <c r="J30" s="620">
        <v>0</v>
      </c>
      <c r="K30" s="620">
        <v>0</v>
      </c>
      <c r="M30" s="620">
        <v>0</v>
      </c>
    </row>
    <row r="31" spans="1:13" s="468" customFormat="1">
      <c r="A31" s="234"/>
      <c r="C31" s="619">
        <v>44322</v>
      </c>
      <c r="D31" s="620">
        <v>0</v>
      </c>
      <c r="E31" s="620">
        <v>550000</v>
      </c>
      <c r="F31" s="620">
        <v>550000</v>
      </c>
      <c r="G31" s="620">
        <v>0</v>
      </c>
      <c r="H31" s="620">
        <v>0</v>
      </c>
      <c r="I31" s="620">
        <v>0</v>
      </c>
      <c r="J31" s="620">
        <v>0</v>
      </c>
      <c r="K31" s="620">
        <v>0</v>
      </c>
      <c r="M31" s="620">
        <v>0</v>
      </c>
    </row>
    <row r="32" spans="1:13" s="468" customFormat="1">
      <c r="A32" s="234"/>
      <c r="C32" s="619">
        <v>44420</v>
      </c>
      <c r="D32" s="620">
        <v>0</v>
      </c>
      <c r="E32" s="620">
        <v>2500000</v>
      </c>
      <c r="F32" s="620">
        <v>2500000</v>
      </c>
      <c r="G32" s="620">
        <v>0</v>
      </c>
      <c r="H32" s="620">
        <v>0</v>
      </c>
      <c r="I32" s="620">
        <v>0</v>
      </c>
      <c r="J32" s="620">
        <v>0</v>
      </c>
      <c r="K32" s="620">
        <v>0</v>
      </c>
      <c r="M32" s="620">
        <v>0</v>
      </c>
    </row>
    <row r="33" spans="1:13" s="468" customFormat="1">
      <c r="A33" s="234"/>
      <c r="C33" s="619">
        <v>44448</v>
      </c>
      <c r="D33" s="620">
        <v>0</v>
      </c>
      <c r="E33" s="620">
        <v>500000</v>
      </c>
      <c r="F33" s="620">
        <v>500000</v>
      </c>
      <c r="G33" s="620">
        <v>0</v>
      </c>
      <c r="H33" s="620">
        <v>0</v>
      </c>
      <c r="I33" s="620">
        <v>0</v>
      </c>
      <c r="J33" s="620">
        <v>0</v>
      </c>
      <c r="K33" s="620">
        <v>0</v>
      </c>
      <c r="M33" s="620">
        <v>0</v>
      </c>
    </row>
    <row r="34" spans="1:13" s="468" customFormat="1">
      <c r="A34" s="234"/>
      <c r="C34" s="619">
        <v>44434</v>
      </c>
      <c r="D34" s="620">
        <v>0</v>
      </c>
      <c r="E34" s="620">
        <v>500000</v>
      </c>
      <c r="F34" s="620">
        <v>500000</v>
      </c>
      <c r="G34" s="620">
        <v>0</v>
      </c>
      <c r="H34" s="620">
        <v>0</v>
      </c>
      <c r="I34" s="620">
        <v>0</v>
      </c>
      <c r="J34" s="620">
        <v>0</v>
      </c>
      <c r="K34" s="620">
        <v>0</v>
      </c>
      <c r="M34" s="620">
        <v>0</v>
      </c>
    </row>
    <row r="35" spans="1:13" s="468" customFormat="1">
      <c r="A35" s="234"/>
      <c r="C35" s="299"/>
      <c r="D35" s="620"/>
      <c r="E35" s="620"/>
      <c r="F35" s="620"/>
      <c r="G35" s="620"/>
      <c r="H35" s="620"/>
      <c r="I35" s="620"/>
      <c r="J35" s="620"/>
      <c r="K35" s="620"/>
      <c r="M35" s="620"/>
    </row>
    <row r="36" spans="1:13" s="468" customFormat="1" ht="12">
      <c r="A36" s="234"/>
      <c r="B36" s="495" t="s">
        <v>513</v>
      </c>
      <c r="C36" s="299"/>
      <c r="D36" s="620"/>
      <c r="E36" s="620"/>
      <c r="F36" s="620"/>
      <c r="G36" s="620"/>
      <c r="H36" s="620"/>
      <c r="I36" s="620"/>
      <c r="J36" s="620"/>
      <c r="K36" s="620"/>
      <c r="M36" s="620"/>
    </row>
    <row r="37" spans="1:13" s="468" customFormat="1">
      <c r="A37" s="234"/>
      <c r="C37" s="619">
        <v>44280</v>
      </c>
      <c r="D37" s="620">
        <v>0</v>
      </c>
      <c r="E37" s="620">
        <v>250000</v>
      </c>
      <c r="F37" s="620">
        <v>250000</v>
      </c>
      <c r="G37" s="620">
        <v>0</v>
      </c>
      <c r="H37" s="620">
        <v>0</v>
      </c>
      <c r="I37" s="620">
        <v>0</v>
      </c>
      <c r="J37" s="620">
        <v>0</v>
      </c>
      <c r="K37" s="620">
        <v>0</v>
      </c>
      <c r="M37" s="620">
        <v>0</v>
      </c>
    </row>
    <row r="38" spans="1:13" s="468" customFormat="1">
      <c r="A38" s="234"/>
      <c r="C38" s="619">
        <v>44406</v>
      </c>
      <c r="D38" s="620">
        <v>0</v>
      </c>
      <c r="E38" s="620">
        <v>1500000</v>
      </c>
      <c r="F38" s="620">
        <v>1500000</v>
      </c>
      <c r="G38" s="620">
        <v>0</v>
      </c>
      <c r="H38" s="620">
        <v>0</v>
      </c>
      <c r="I38" s="620">
        <v>0</v>
      </c>
      <c r="J38" s="620">
        <v>0</v>
      </c>
      <c r="K38" s="620">
        <v>0</v>
      </c>
      <c r="M38" s="620">
        <v>0</v>
      </c>
    </row>
    <row r="39" spans="1:13" s="468" customFormat="1">
      <c r="A39" s="234"/>
      <c r="C39" s="619">
        <v>44252</v>
      </c>
      <c r="D39" s="620">
        <v>0</v>
      </c>
      <c r="E39" s="620">
        <v>200000</v>
      </c>
      <c r="F39" s="620">
        <v>200000</v>
      </c>
      <c r="G39" s="620">
        <v>0</v>
      </c>
      <c r="H39" s="620">
        <v>0</v>
      </c>
      <c r="I39" s="620">
        <v>0</v>
      </c>
      <c r="J39" s="620">
        <v>0</v>
      </c>
      <c r="K39" s="620">
        <v>0</v>
      </c>
      <c r="M39" s="620">
        <v>0</v>
      </c>
    </row>
    <row r="40" spans="1:13" s="468" customFormat="1">
      <c r="A40" s="234"/>
      <c r="C40" s="619">
        <v>44379</v>
      </c>
      <c r="D40" s="620">
        <v>0</v>
      </c>
      <c r="E40" s="620">
        <v>500000</v>
      </c>
      <c r="F40" s="620">
        <v>500000</v>
      </c>
      <c r="G40" s="620">
        <v>0</v>
      </c>
      <c r="H40" s="620">
        <v>0</v>
      </c>
      <c r="I40" s="620">
        <v>0</v>
      </c>
      <c r="J40" s="620">
        <v>0</v>
      </c>
      <c r="K40" s="620">
        <v>0</v>
      </c>
      <c r="M40" s="620">
        <v>0</v>
      </c>
    </row>
    <row r="41" spans="1:13" s="468" customFormat="1">
      <c r="A41" s="234"/>
      <c r="C41" s="619">
        <v>44434</v>
      </c>
      <c r="D41" s="620">
        <v>0</v>
      </c>
      <c r="E41" s="620">
        <v>500000</v>
      </c>
      <c r="F41" s="620">
        <v>500000</v>
      </c>
      <c r="G41" s="620">
        <v>0</v>
      </c>
      <c r="H41" s="620">
        <v>0</v>
      </c>
      <c r="I41" s="620">
        <v>0</v>
      </c>
      <c r="J41" s="620">
        <v>0</v>
      </c>
      <c r="K41" s="620">
        <v>0</v>
      </c>
      <c r="M41" s="620">
        <v>0</v>
      </c>
    </row>
    <row r="42" spans="1:13" s="468" customFormat="1">
      <c r="A42" s="234"/>
      <c r="C42" s="619">
        <v>44420</v>
      </c>
      <c r="D42" s="620">
        <v>0</v>
      </c>
      <c r="E42" s="620">
        <v>2500000</v>
      </c>
      <c r="F42" s="620">
        <v>2500000</v>
      </c>
      <c r="G42" s="620">
        <v>0</v>
      </c>
      <c r="H42" s="620">
        <v>0</v>
      </c>
      <c r="I42" s="620">
        <v>0</v>
      </c>
      <c r="J42" s="620">
        <v>0</v>
      </c>
      <c r="K42" s="620">
        <v>0</v>
      </c>
      <c r="M42" s="620">
        <v>0</v>
      </c>
    </row>
    <row r="43" spans="1:13" s="468" customFormat="1">
      <c r="A43" s="234"/>
      <c r="C43" s="619">
        <v>44308</v>
      </c>
      <c r="D43" s="620">
        <v>0</v>
      </c>
      <c r="E43" s="620">
        <v>1400000</v>
      </c>
      <c r="F43" s="620">
        <v>1400000</v>
      </c>
      <c r="G43" s="620">
        <v>0</v>
      </c>
      <c r="H43" s="620">
        <v>0</v>
      </c>
      <c r="I43" s="620">
        <v>0</v>
      </c>
      <c r="J43" s="620">
        <v>0</v>
      </c>
      <c r="K43" s="620">
        <v>0</v>
      </c>
      <c r="M43" s="620">
        <v>0</v>
      </c>
    </row>
    <row r="44" spans="1:13" s="468" customFormat="1">
      <c r="A44" s="234"/>
      <c r="C44" s="619">
        <v>44448</v>
      </c>
      <c r="D44" s="620">
        <v>0</v>
      </c>
      <c r="E44" s="620">
        <v>2500000</v>
      </c>
      <c r="F44" s="620">
        <v>2500000</v>
      </c>
      <c r="G44" s="620">
        <v>0</v>
      </c>
      <c r="H44" s="620">
        <v>0</v>
      </c>
      <c r="I44" s="620">
        <v>0</v>
      </c>
      <c r="J44" s="620">
        <v>0</v>
      </c>
      <c r="K44" s="620">
        <v>0</v>
      </c>
      <c r="M44" s="620">
        <v>0</v>
      </c>
    </row>
    <row r="45" spans="1:13" s="468" customFormat="1">
      <c r="A45" s="234"/>
      <c r="C45" s="619">
        <v>44392</v>
      </c>
      <c r="D45" s="620">
        <v>0</v>
      </c>
      <c r="E45" s="620">
        <v>500000</v>
      </c>
      <c r="F45" s="620">
        <v>500000</v>
      </c>
      <c r="G45" s="620">
        <v>0</v>
      </c>
      <c r="H45" s="620">
        <v>0</v>
      </c>
      <c r="I45" s="620">
        <v>0</v>
      </c>
      <c r="J45" s="620">
        <v>0</v>
      </c>
      <c r="K45" s="620">
        <v>0</v>
      </c>
      <c r="M45" s="620">
        <v>0</v>
      </c>
    </row>
    <row r="46" spans="1:13" s="468" customFormat="1">
      <c r="A46" s="234"/>
      <c r="C46" s="299"/>
      <c r="D46" s="620"/>
      <c r="E46" s="620"/>
      <c r="F46" s="620"/>
      <c r="G46" s="620"/>
      <c r="H46" s="620"/>
      <c r="I46" s="620"/>
      <c r="J46" s="620"/>
      <c r="K46" s="620"/>
      <c r="M46" s="620"/>
    </row>
    <row r="47" spans="1:13" s="468" customFormat="1">
      <c r="A47" s="234"/>
      <c r="C47" s="299"/>
    </row>
    <row r="48" spans="1:13" s="468" customFormat="1" ht="12" thickBot="1">
      <c r="A48" s="234"/>
      <c r="B48" s="430" t="s">
        <v>608</v>
      </c>
      <c r="C48" s="432"/>
      <c r="D48" s="431"/>
      <c r="E48" s="432"/>
      <c r="F48" s="432"/>
      <c r="H48" s="523">
        <f>SUM(H26:H46)</f>
        <v>0</v>
      </c>
      <c r="I48" s="523">
        <f>SUM(I26:I46)</f>
        <v>0</v>
      </c>
      <c r="J48" s="523">
        <f>SUM(J26:J46)</f>
        <v>0</v>
      </c>
    </row>
    <row r="49" spans="1:13" s="468" customFormat="1" ht="12" thickTop="1">
      <c r="A49" s="234"/>
      <c r="B49" s="434"/>
      <c r="C49" s="419"/>
      <c r="D49" s="427"/>
      <c r="E49" s="419"/>
      <c r="F49" s="419"/>
      <c r="H49" s="435"/>
      <c r="I49" s="435"/>
      <c r="J49" s="435"/>
    </row>
    <row r="50" spans="1:13" s="468" customFormat="1" ht="12" thickBot="1">
      <c r="A50" s="234"/>
      <c r="B50" s="436" t="s">
        <v>609</v>
      </c>
      <c r="C50" s="419"/>
      <c r="D50" s="427"/>
      <c r="E50" s="419"/>
      <c r="F50" s="419"/>
      <c r="H50" s="524">
        <v>0</v>
      </c>
      <c r="I50" s="438">
        <v>0</v>
      </c>
      <c r="J50" s="438">
        <v>0</v>
      </c>
    </row>
    <row r="51" spans="1:13" s="468" customFormat="1" ht="12" thickTop="1">
      <c r="A51" s="234"/>
    </row>
    <row r="52" spans="1:13" s="553" customFormat="1" ht="11.4" hidden="1" customHeight="1">
      <c r="B52" s="663" t="s">
        <v>468</v>
      </c>
      <c r="C52" s="663"/>
      <c r="D52" s="663"/>
      <c r="E52" s="663"/>
      <c r="F52" s="663"/>
      <c r="G52" s="663"/>
      <c r="H52" s="663"/>
      <c r="I52" s="663"/>
      <c r="J52" s="663"/>
      <c r="K52" s="663"/>
      <c r="L52" s="663"/>
      <c r="M52" s="663"/>
    </row>
    <row r="53" spans="1:13" s="553" customFormat="1" hidden="1">
      <c r="B53" s="663"/>
      <c r="C53" s="663"/>
      <c r="D53" s="663"/>
      <c r="E53" s="663"/>
      <c r="F53" s="663"/>
      <c r="G53" s="663"/>
      <c r="H53" s="663"/>
      <c r="I53" s="663"/>
      <c r="J53" s="663"/>
      <c r="K53" s="663"/>
      <c r="L53" s="663"/>
      <c r="M53" s="663"/>
    </row>
    <row r="54" spans="1:13" s="553" customFormat="1" hidden="1">
      <c r="B54" s="663"/>
      <c r="C54" s="663"/>
      <c r="D54" s="663"/>
      <c r="E54" s="663"/>
      <c r="F54" s="663"/>
      <c r="G54" s="663"/>
      <c r="H54" s="663"/>
      <c r="I54" s="663"/>
      <c r="J54" s="663"/>
      <c r="K54" s="663"/>
      <c r="L54" s="663"/>
      <c r="M54" s="663"/>
    </row>
    <row r="55" spans="1:13" s="553" customFormat="1" ht="17.100000000000001" hidden="1" customHeight="1">
      <c r="B55" s="663"/>
      <c r="C55" s="663"/>
      <c r="D55" s="663"/>
      <c r="E55" s="663"/>
      <c r="F55" s="663"/>
      <c r="G55" s="663"/>
      <c r="H55" s="663"/>
      <c r="I55" s="663"/>
      <c r="J55" s="663"/>
      <c r="K55" s="663"/>
      <c r="L55" s="663"/>
      <c r="M55" s="663"/>
    </row>
    <row r="56" spans="1:13" s="553" customFormat="1" hidden="1">
      <c r="B56" s="663"/>
      <c r="C56" s="663"/>
      <c r="D56" s="663"/>
      <c r="E56" s="663"/>
      <c r="F56" s="663"/>
      <c r="G56" s="663"/>
      <c r="H56" s="663"/>
      <c r="I56" s="663"/>
      <c r="J56" s="663"/>
      <c r="K56" s="663"/>
      <c r="L56" s="663"/>
      <c r="M56" s="663"/>
    </row>
    <row r="57" spans="1:13" s="553" customFormat="1" hidden="1">
      <c r="B57" s="663"/>
      <c r="C57" s="663"/>
      <c r="D57" s="663"/>
      <c r="E57" s="663"/>
      <c r="F57" s="663"/>
      <c r="G57" s="663"/>
      <c r="H57" s="663"/>
      <c r="I57" s="663"/>
      <c r="J57" s="663"/>
      <c r="K57" s="663"/>
      <c r="L57" s="663"/>
      <c r="M57" s="663"/>
    </row>
    <row r="58" spans="1:13" s="553" customFormat="1" hidden="1">
      <c r="B58" s="663"/>
      <c r="C58" s="663"/>
      <c r="D58" s="663"/>
      <c r="E58" s="663"/>
      <c r="F58" s="663"/>
      <c r="G58" s="663"/>
      <c r="H58" s="663"/>
      <c r="I58" s="663"/>
      <c r="J58" s="663"/>
      <c r="K58" s="663"/>
      <c r="L58" s="663"/>
      <c r="M58" s="663"/>
    </row>
    <row r="59" spans="1:13" s="553" customFormat="1" hidden="1">
      <c r="B59" s="663"/>
      <c r="C59" s="663"/>
      <c r="D59" s="663"/>
      <c r="E59" s="663"/>
      <c r="F59" s="663"/>
      <c r="G59" s="663"/>
      <c r="H59" s="663"/>
      <c r="I59" s="663"/>
      <c r="J59" s="663"/>
      <c r="K59" s="663"/>
      <c r="L59" s="663"/>
      <c r="M59" s="663"/>
    </row>
    <row r="60" spans="1:13" s="553" customFormat="1" hidden="1">
      <c r="B60" s="663"/>
      <c r="C60" s="663"/>
      <c r="D60" s="663"/>
      <c r="E60" s="663"/>
      <c r="F60" s="663"/>
      <c r="G60" s="663"/>
      <c r="H60" s="663"/>
      <c r="I60" s="663"/>
      <c r="J60" s="663"/>
      <c r="K60" s="663"/>
      <c r="L60" s="663"/>
      <c r="M60" s="663"/>
    </row>
    <row r="61" spans="1:13" s="553" customFormat="1" hidden="1">
      <c r="B61" s="663"/>
      <c r="C61" s="663"/>
      <c r="D61" s="663"/>
      <c r="E61" s="663"/>
      <c r="F61" s="663"/>
      <c r="G61" s="663"/>
      <c r="H61" s="663"/>
      <c r="I61" s="663"/>
      <c r="J61" s="663"/>
      <c r="K61" s="663"/>
      <c r="L61" s="663"/>
      <c r="M61" s="663"/>
    </row>
    <row r="62" spans="1:13" s="553" customFormat="1" hidden="1">
      <c r="B62" s="663"/>
      <c r="C62" s="663"/>
      <c r="D62" s="663"/>
      <c r="E62" s="663"/>
      <c r="F62" s="663"/>
      <c r="G62" s="663"/>
      <c r="H62" s="663"/>
      <c r="I62" s="663"/>
      <c r="J62" s="663"/>
      <c r="K62" s="663"/>
      <c r="L62" s="663"/>
      <c r="M62" s="663"/>
    </row>
    <row r="63" spans="1:13" s="553" customFormat="1" ht="6" hidden="1" customHeight="1">
      <c r="B63" s="663"/>
      <c r="C63" s="663"/>
      <c r="D63" s="663"/>
      <c r="E63" s="663"/>
      <c r="F63" s="663"/>
      <c r="G63" s="663"/>
      <c r="H63" s="663"/>
      <c r="I63" s="663"/>
      <c r="J63" s="663"/>
      <c r="K63" s="663"/>
      <c r="L63" s="663"/>
      <c r="M63" s="663"/>
    </row>
    <row r="64" spans="1:13" s="556" customFormat="1" ht="12" hidden="1">
      <c r="A64" s="555"/>
      <c r="K64" s="557" t="s">
        <v>484</v>
      </c>
      <c r="M64" s="557" t="s">
        <v>67</v>
      </c>
    </row>
    <row r="65" spans="1:13" s="562" customFormat="1" ht="12" hidden="1">
      <c r="A65" s="558" t="e">
        <f>#REF!+1</f>
        <v>#REF!</v>
      </c>
      <c r="B65" s="559" t="s">
        <v>446</v>
      </c>
      <c r="C65" s="556"/>
      <c r="D65" s="556"/>
      <c r="E65" s="556"/>
      <c r="F65" s="556"/>
      <c r="G65" s="556"/>
      <c r="H65" s="556"/>
      <c r="I65" s="556"/>
      <c r="J65" s="556"/>
      <c r="K65" s="560">
        <v>2020</v>
      </c>
      <c r="L65" s="561"/>
      <c r="M65" s="560">
        <v>2020</v>
      </c>
    </row>
    <row r="66" spans="1:13" s="562" customFormat="1" ht="12" hidden="1">
      <c r="A66" s="555"/>
      <c r="B66" s="563" t="s">
        <v>330</v>
      </c>
      <c r="C66" s="556"/>
      <c r="D66" s="556"/>
      <c r="E66" s="556"/>
      <c r="F66" s="556"/>
      <c r="G66" s="556"/>
      <c r="H66" s="556"/>
      <c r="I66" s="564" t="s">
        <v>4</v>
      </c>
      <c r="J66" s="564"/>
      <c r="K66" s="673" t="s">
        <v>53</v>
      </c>
      <c r="L66" s="673"/>
      <c r="M66" s="673"/>
    </row>
    <row r="67" spans="1:13" s="562" customFormat="1" ht="9.9" hidden="1" customHeight="1">
      <c r="A67" s="555"/>
      <c r="B67" s="563"/>
      <c r="C67" s="556"/>
      <c r="D67" s="556"/>
      <c r="E67" s="556"/>
      <c r="F67" s="556"/>
      <c r="G67" s="556"/>
      <c r="H67" s="556"/>
      <c r="I67" s="556"/>
      <c r="J67" s="556"/>
      <c r="K67" s="565"/>
      <c r="L67" s="556"/>
      <c r="M67" s="565"/>
    </row>
    <row r="68" spans="1:13" s="562" customFormat="1" hidden="1">
      <c r="A68" s="555"/>
      <c r="B68" s="556" t="s">
        <v>317</v>
      </c>
      <c r="C68" s="556"/>
      <c r="D68" s="556"/>
      <c r="E68" s="556"/>
      <c r="F68" s="556"/>
      <c r="G68" s="556"/>
      <c r="H68" s="556"/>
      <c r="I68" s="566" t="e">
        <f>A80</f>
        <v>#REF!</v>
      </c>
      <c r="J68" s="567"/>
      <c r="K68" s="565">
        <f>'TB- 30 , June 2021'!J40</f>
        <v>34</v>
      </c>
      <c r="L68" s="556"/>
      <c r="M68" s="565">
        <v>467</v>
      </c>
    </row>
    <row r="69" spans="1:13" s="562" customFormat="1" hidden="1">
      <c r="A69" s="555"/>
      <c r="B69" s="556" t="s">
        <v>120</v>
      </c>
      <c r="C69" s="556"/>
      <c r="D69" s="556"/>
      <c r="E69" s="556"/>
      <c r="F69" s="556"/>
      <c r="G69" s="556"/>
      <c r="H69" s="556"/>
      <c r="I69" s="566" t="e">
        <f>A89</f>
        <v>#REF!</v>
      </c>
      <c r="J69" s="567"/>
      <c r="K69" s="565">
        <f>'TB- 30 , June 2021'!J42</f>
        <v>16</v>
      </c>
      <c r="L69" s="556"/>
      <c r="M69" s="565">
        <v>61</v>
      </c>
    </row>
    <row r="70" spans="1:13" s="562" customFormat="1" hidden="1">
      <c r="A70" s="555"/>
      <c r="B70" s="556" t="s">
        <v>341</v>
      </c>
      <c r="C70" s="556"/>
      <c r="D70" s="556"/>
      <c r="E70" s="556"/>
      <c r="F70" s="556"/>
      <c r="G70" s="556"/>
      <c r="H70" s="556"/>
      <c r="I70" s="566" t="e">
        <f>A94</f>
        <v>#REF!</v>
      </c>
      <c r="J70" s="567"/>
      <c r="K70" s="565">
        <f>'TB- 30 , June 2021'!J54</f>
        <v>2456</v>
      </c>
      <c r="L70" s="556"/>
      <c r="M70" s="565">
        <v>165</v>
      </c>
    </row>
    <row r="71" spans="1:13" s="562" customFormat="1" ht="12" hidden="1" thickBot="1">
      <c r="A71" s="555"/>
      <c r="B71" s="556"/>
      <c r="C71" s="556"/>
      <c r="D71" s="556"/>
      <c r="E71" s="556"/>
      <c r="F71" s="556"/>
      <c r="G71" s="556"/>
      <c r="H71" s="556"/>
      <c r="I71" s="556"/>
      <c r="J71" s="567"/>
      <c r="K71" s="568">
        <f>SUM(K68:K70)</f>
        <v>2506</v>
      </c>
      <c r="L71" s="556"/>
      <c r="M71" s="568">
        <f>SUM(M68:M70)</f>
        <v>693</v>
      </c>
    </row>
    <row r="72" spans="1:13" s="556" customFormat="1" ht="12" hidden="1">
      <c r="A72" s="555"/>
      <c r="K72" s="557" t="s">
        <v>67</v>
      </c>
      <c r="M72" s="557" t="s">
        <v>67</v>
      </c>
    </row>
    <row r="73" spans="1:13" s="562" customFormat="1" ht="12" hidden="1">
      <c r="A73" s="555"/>
      <c r="B73" s="556"/>
      <c r="C73" s="556"/>
      <c r="D73" s="556"/>
      <c r="E73" s="556"/>
      <c r="F73" s="556"/>
      <c r="G73" s="556"/>
      <c r="H73" s="556"/>
      <c r="I73" s="556"/>
      <c r="J73" s="556"/>
      <c r="K73" s="560">
        <v>2019</v>
      </c>
      <c r="L73" s="561"/>
      <c r="M73" s="560">
        <v>2018</v>
      </c>
    </row>
    <row r="74" spans="1:13" s="562" customFormat="1" ht="12" hidden="1">
      <c r="A74" s="558"/>
      <c r="B74" s="556"/>
      <c r="C74" s="556"/>
      <c r="D74" s="556"/>
      <c r="E74" s="556"/>
      <c r="F74" s="556"/>
      <c r="G74" s="556"/>
      <c r="H74" s="556"/>
      <c r="I74" s="556"/>
      <c r="J74" s="564"/>
      <c r="K74" s="673" t="s">
        <v>53</v>
      </c>
      <c r="L74" s="673"/>
      <c r="M74" s="673"/>
    </row>
    <row r="75" spans="1:13" s="562" customFormat="1" ht="12" hidden="1">
      <c r="A75" s="569" t="e">
        <f>#REF!+1</f>
        <v>#REF!</v>
      </c>
      <c r="B75" s="559" t="s">
        <v>314</v>
      </c>
      <c r="C75" s="556"/>
      <c r="D75" s="556"/>
      <c r="E75" s="556"/>
      <c r="F75" s="556"/>
      <c r="G75" s="556"/>
      <c r="H75" s="556"/>
      <c r="I75" s="556"/>
      <c r="J75" s="567"/>
      <c r="K75" s="565"/>
      <c r="L75" s="556"/>
      <c r="M75" s="565"/>
    </row>
    <row r="76" spans="1:13" s="562" customFormat="1" hidden="1">
      <c r="A76" s="555"/>
      <c r="B76" s="556"/>
      <c r="C76" s="556"/>
      <c r="D76" s="556"/>
      <c r="E76" s="556"/>
      <c r="F76" s="556"/>
      <c r="G76" s="556"/>
      <c r="H76" s="556"/>
      <c r="I76" s="556"/>
      <c r="J76" s="567"/>
      <c r="K76" s="565"/>
      <c r="L76" s="556"/>
      <c r="M76" s="565"/>
    </row>
    <row r="77" spans="1:13" s="556" customFormat="1" hidden="1">
      <c r="A77" s="555"/>
      <c r="B77" s="556" t="s">
        <v>315</v>
      </c>
      <c r="J77" s="567"/>
      <c r="K77" s="565">
        <f>'TB- 30 , June 2021'!I71</f>
        <v>200</v>
      </c>
      <c r="M77" s="565">
        <v>4378</v>
      </c>
    </row>
    <row r="78" spans="1:13" s="556" customFormat="1" ht="12" hidden="1" thickBot="1">
      <c r="A78" s="555"/>
      <c r="J78" s="567"/>
      <c r="K78" s="568">
        <f>K77</f>
        <v>200</v>
      </c>
      <c r="M78" s="568">
        <f>M77</f>
        <v>4378</v>
      </c>
    </row>
    <row r="79" spans="1:13" s="556" customFormat="1" ht="7.5" hidden="1" customHeight="1" thickTop="1">
      <c r="A79" s="555"/>
      <c r="J79" s="567"/>
      <c r="K79" s="565"/>
      <c r="M79" s="565"/>
    </row>
    <row r="80" spans="1:13" s="556" customFormat="1" ht="12" hidden="1">
      <c r="A80" s="558" t="e">
        <f>A75+0.1</f>
        <v>#REF!</v>
      </c>
      <c r="B80" s="663" t="s">
        <v>482</v>
      </c>
      <c r="C80" s="663"/>
      <c r="D80" s="663"/>
      <c r="E80" s="663"/>
      <c r="F80" s="663"/>
      <c r="G80" s="663"/>
      <c r="H80" s="663"/>
      <c r="I80" s="663"/>
      <c r="J80" s="663"/>
      <c r="K80" s="663"/>
      <c r="L80" s="663"/>
      <c r="M80" s="663"/>
    </row>
    <row r="81" spans="1:13" s="556" customFormat="1" ht="9.75" hidden="1" customHeight="1">
      <c r="A81" s="558"/>
      <c r="B81" s="663"/>
      <c r="C81" s="663"/>
      <c r="D81" s="663"/>
      <c r="E81" s="663"/>
      <c r="F81" s="663"/>
      <c r="G81" s="663"/>
      <c r="H81" s="663"/>
      <c r="I81" s="663"/>
      <c r="J81" s="663"/>
      <c r="K81" s="663"/>
      <c r="L81" s="663"/>
      <c r="M81" s="663"/>
    </row>
    <row r="82" spans="1:13" s="556" customFormat="1" ht="12" hidden="1">
      <c r="A82" s="558"/>
      <c r="B82" s="663"/>
      <c r="C82" s="663"/>
      <c r="D82" s="663"/>
      <c r="E82" s="663"/>
      <c r="F82" s="663"/>
      <c r="G82" s="663"/>
      <c r="H82" s="663"/>
      <c r="I82" s="663"/>
      <c r="J82" s="663"/>
      <c r="K82" s="663"/>
      <c r="L82" s="663"/>
      <c r="M82" s="663"/>
    </row>
    <row r="83" spans="1:13" s="556" customFormat="1" ht="10.5" hidden="1" customHeight="1">
      <c r="A83" s="558"/>
      <c r="B83" s="663"/>
      <c r="C83" s="663"/>
      <c r="D83" s="663"/>
      <c r="E83" s="663"/>
      <c r="F83" s="663"/>
      <c r="G83" s="663"/>
      <c r="H83" s="663"/>
      <c r="I83" s="663"/>
      <c r="J83" s="663"/>
      <c r="K83" s="663"/>
      <c r="L83" s="663"/>
      <c r="M83" s="663"/>
    </row>
    <row r="84" spans="1:13" s="556" customFormat="1" ht="12" hidden="1">
      <c r="A84" s="558"/>
      <c r="B84" s="663"/>
      <c r="C84" s="663"/>
      <c r="D84" s="663"/>
      <c r="E84" s="663"/>
      <c r="F84" s="663"/>
      <c r="G84" s="663"/>
      <c r="H84" s="663"/>
      <c r="I84" s="663"/>
      <c r="J84" s="663"/>
      <c r="K84" s="663"/>
      <c r="L84" s="663"/>
      <c r="M84" s="663"/>
    </row>
    <row r="85" spans="1:13" s="556" customFormat="1" ht="12" hidden="1">
      <c r="A85" s="558"/>
      <c r="B85" s="663"/>
      <c r="C85" s="663"/>
      <c r="D85" s="663"/>
      <c r="E85" s="663"/>
      <c r="F85" s="663"/>
      <c r="G85" s="663"/>
      <c r="H85" s="663"/>
      <c r="I85" s="663"/>
      <c r="J85" s="663"/>
      <c r="K85" s="663"/>
      <c r="L85" s="663"/>
      <c r="M85" s="663"/>
    </row>
    <row r="86" spans="1:13" s="556" customFormat="1" ht="15" hidden="1" customHeight="1">
      <c r="A86" s="558"/>
      <c r="B86" s="663"/>
      <c r="C86" s="663"/>
      <c r="D86" s="663"/>
      <c r="E86" s="663"/>
      <c r="F86" s="663"/>
      <c r="G86" s="663"/>
      <c r="H86" s="663"/>
      <c r="I86" s="663"/>
      <c r="J86" s="663"/>
      <c r="K86" s="663"/>
      <c r="L86" s="663"/>
      <c r="M86" s="663"/>
    </row>
    <row r="87" spans="1:13" s="556" customFormat="1" hidden="1">
      <c r="A87" s="554"/>
      <c r="B87" s="663"/>
      <c r="C87" s="663"/>
      <c r="D87" s="663"/>
      <c r="E87" s="663"/>
      <c r="F87" s="663"/>
      <c r="G87" s="663"/>
      <c r="H87" s="663"/>
      <c r="I87" s="663"/>
      <c r="J87" s="663"/>
      <c r="K87" s="663"/>
      <c r="L87" s="663"/>
      <c r="M87" s="663"/>
    </row>
    <row r="88" spans="1:13" s="556" customFormat="1" ht="9.9" hidden="1" customHeight="1">
      <c r="A88" s="554"/>
      <c r="B88" s="570"/>
      <c r="C88" s="570"/>
      <c r="D88" s="570"/>
      <c r="E88" s="570"/>
      <c r="F88" s="570"/>
      <c r="G88" s="570"/>
      <c r="H88" s="570"/>
      <c r="I88" s="570"/>
      <c r="J88" s="570"/>
      <c r="K88" s="570"/>
      <c r="L88" s="570"/>
      <c r="M88" s="570"/>
    </row>
    <row r="89" spans="1:13" s="553" customFormat="1" ht="12" hidden="1">
      <c r="A89" s="558" t="e">
        <f>A80+0.1</f>
        <v>#REF!</v>
      </c>
      <c r="B89" s="664" t="s">
        <v>524</v>
      </c>
      <c r="C89" s="664"/>
      <c r="D89" s="664"/>
      <c r="E89" s="664"/>
      <c r="F89" s="664"/>
      <c r="G89" s="664"/>
      <c r="H89" s="664"/>
      <c r="I89" s="664"/>
      <c r="J89" s="664"/>
      <c r="K89" s="664"/>
      <c r="L89" s="664"/>
      <c r="M89" s="664"/>
    </row>
    <row r="90" spans="1:13" s="553" customFormat="1" ht="12" hidden="1">
      <c r="A90" s="558"/>
      <c r="B90" s="664"/>
      <c r="C90" s="664"/>
      <c r="D90" s="664"/>
      <c r="E90" s="664"/>
      <c r="F90" s="664"/>
      <c r="G90" s="664"/>
      <c r="H90" s="664"/>
      <c r="I90" s="664"/>
      <c r="J90" s="664"/>
      <c r="K90" s="664"/>
      <c r="L90" s="664"/>
      <c r="M90" s="664"/>
    </row>
    <row r="91" spans="1:13" s="553" customFormat="1" ht="12" hidden="1">
      <c r="A91" s="558"/>
      <c r="B91" s="664"/>
      <c r="C91" s="664"/>
      <c r="D91" s="664"/>
      <c r="E91" s="664"/>
      <c r="F91" s="664"/>
      <c r="G91" s="664"/>
      <c r="H91" s="664"/>
      <c r="I91" s="664"/>
      <c r="J91" s="664"/>
      <c r="K91" s="664"/>
      <c r="L91" s="664"/>
      <c r="M91" s="664"/>
    </row>
    <row r="92" spans="1:13" s="553" customFormat="1" ht="12" hidden="1">
      <c r="A92" s="558"/>
      <c r="B92" s="664"/>
      <c r="C92" s="664"/>
      <c r="D92" s="664"/>
      <c r="E92" s="664"/>
      <c r="F92" s="664"/>
      <c r="G92" s="664"/>
      <c r="H92" s="664"/>
      <c r="I92" s="664"/>
      <c r="J92" s="664"/>
      <c r="K92" s="664"/>
      <c r="L92" s="664"/>
      <c r="M92" s="664"/>
    </row>
    <row r="93" spans="1:13" s="553" customFormat="1" ht="9.9" hidden="1" customHeight="1">
      <c r="A93" s="573"/>
      <c r="B93" s="663"/>
      <c r="C93" s="663"/>
      <c r="D93" s="663"/>
      <c r="E93" s="663"/>
      <c r="F93" s="663"/>
      <c r="G93" s="663"/>
      <c r="H93" s="663"/>
      <c r="I93" s="663"/>
      <c r="J93" s="663"/>
      <c r="K93" s="663"/>
      <c r="L93" s="663"/>
      <c r="M93" s="663"/>
    </row>
    <row r="94" spans="1:13" s="572" customFormat="1" ht="12" hidden="1">
      <c r="A94" s="574" t="e">
        <f>A89+0.1</f>
        <v>#REF!</v>
      </c>
      <c r="B94" s="666" t="s">
        <v>448</v>
      </c>
      <c r="C94" s="663"/>
      <c r="D94" s="663"/>
      <c r="E94" s="663"/>
      <c r="F94" s="663"/>
      <c r="G94" s="663"/>
      <c r="H94" s="663"/>
      <c r="I94" s="663"/>
      <c r="J94" s="663"/>
      <c r="K94" s="663"/>
      <c r="L94" s="663"/>
      <c r="M94" s="663"/>
    </row>
    <row r="95" spans="1:13" s="572" customFormat="1" hidden="1">
      <c r="B95" s="663"/>
      <c r="C95" s="663"/>
      <c r="D95" s="663"/>
      <c r="E95" s="663"/>
      <c r="F95" s="663"/>
      <c r="G95" s="663"/>
      <c r="H95" s="663"/>
      <c r="I95" s="663"/>
      <c r="J95" s="663"/>
      <c r="K95" s="663"/>
      <c r="L95" s="663"/>
      <c r="M95" s="663"/>
    </row>
    <row r="96" spans="1:13" s="572" customFormat="1" ht="12" hidden="1">
      <c r="A96" s="574"/>
      <c r="B96" s="663"/>
      <c r="C96" s="663"/>
      <c r="D96" s="663"/>
      <c r="E96" s="663"/>
      <c r="F96" s="663"/>
      <c r="G96" s="663"/>
      <c r="H96" s="663"/>
      <c r="I96" s="663"/>
      <c r="J96" s="663"/>
      <c r="K96" s="663"/>
      <c r="L96" s="663"/>
      <c r="M96" s="663"/>
    </row>
    <row r="97" spans="1:13" s="572" customFormat="1" ht="12" hidden="1">
      <c r="A97" s="574"/>
      <c r="B97" s="663"/>
      <c r="C97" s="663"/>
      <c r="D97" s="663"/>
      <c r="E97" s="663"/>
      <c r="F97" s="663"/>
      <c r="G97" s="663"/>
      <c r="H97" s="663"/>
      <c r="I97" s="663"/>
      <c r="J97" s="663"/>
      <c r="K97" s="663"/>
      <c r="L97" s="663"/>
      <c r="M97" s="663"/>
    </row>
    <row r="98" spans="1:13" s="572" customFormat="1" ht="12" hidden="1">
      <c r="A98" s="574"/>
      <c r="B98" s="663"/>
      <c r="C98" s="663"/>
      <c r="D98" s="663"/>
      <c r="E98" s="663"/>
      <c r="F98" s="663"/>
      <c r="G98" s="663"/>
      <c r="H98" s="663"/>
      <c r="I98" s="663"/>
      <c r="J98" s="663"/>
      <c r="K98" s="663"/>
      <c r="L98" s="663"/>
      <c r="M98" s="663"/>
    </row>
    <row r="99" spans="1:13" s="572" customFormat="1" ht="12" hidden="1">
      <c r="A99" s="574"/>
      <c r="B99" s="663"/>
      <c r="C99" s="663"/>
      <c r="D99" s="663"/>
      <c r="E99" s="663"/>
      <c r="F99" s="663"/>
      <c r="G99" s="663"/>
      <c r="H99" s="663"/>
      <c r="I99" s="663"/>
      <c r="J99" s="663"/>
      <c r="K99" s="663"/>
      <c r="L99" s="663"/>
      <c r="M99" s="663"/>
    </row>
    <row r="100" spans="1:13" s="572" customFormat="1" ht="12" hidden="1">
      <c r="A100" s="574"/>
      <c r="B100" s="663"/>
      <c r="C100" s="663"/>
      <c r="D100" s="663"/>
      <c r="E100" s="663"/>
      <c r="F100" s="663"/>
      <c r="G100" s="663"/>
      <c r="H100" s="663"/>
      <c r="I100" s="663"/>
      <c r="J100" s="663"/>
      <c r="K100" s="663"/>
      <c r="L100" s="663"/>
      <c r="M100" s="663"/>
    </row>
    <row r="101" spans="1:13" s="572" customFormat="1" ht="6.75" hidden="1" customHeight="1">
      <c r="A101" s="574"/>
      <c r="B101" s="570"/>
      <c r="C101" s="570"/>
      <c r="D101" s="570"/>
      <c r="E101" s="570"/>
      <c r="F101" s="570"/>
      <c r="G101" s="570"/>
      <c r="H101" s="570"/>
      <c r="I101" s="570"/>
      <c r="J101" s="570"/>
      <c r="K101" s="570"/>
      <c r="L101" s="570"/>
      <c r="M101" s="570"/>
    </row>
    <row r="102" spans="1:13" s="572" customFormat="1" hidden="1">
      <c r="A102" s="555"/>
      <c r="B102" s="666" t="s">
        <v>467</v>
      </c>
      <c r="C102" s="663"/>
      <c r="D102" s="663"/>
      <c r="E102" s="663"/>
      <c r="F102" s="663"/>
      <c r="G102" s="663"/>
      <c r="H102" s="663"/>
      <c r="I102" s="663"/>
      <c r="J102" s="663"/>
      <c r="K102" s="663"/>
      <c r="L102" s="663"/>
      <c r="M102" s="663"/>
    </row>
    <row r="103" spans="1:13" s="572" customFormat="1" hidden="1">
      <c r="A103" s="555"/>
      <c r="B103" s="666"/>
      <c r="C103" s="663"/>
      <c r="D103" s="663"/>
      <c r="E103" s="663"/>
      <c r="F103" s="663"/>
      <c r="G103" s="663"/>
      <c r="H103" s="663"/>
      <c r="I103" s="663"/>
      <c r="J103" s="663"/>
      <c r="K103" s="663"/>
      <c r="L103" s="663"/>
      <c r="M103" s="663"/>
    </row>
    <row r="104" spans="1:13" s="556" customFormat="1" ht="10.5" hidden="1" customHeight="1">
      <c r="A104" s="555"/>
      <c r="B104" s="663"/>
      <c r="C104" s="663"/>
      <c r="D104" s="663"/>
      <c r="E104" s="663"/>
      <c r="F104" s="663"/>
      <c r="G104" s="663"/>
      <c r="H104" s="663"/>
      <c r="I104" s="663"/>
      <c r="J104" s="663"/>
      <c r="K104" s="663"/>
      <c r="L104" s="663"/>
      <c r="M104" s="663"/>
    </row>
    <row r="105" spans="1:13" s="556" customFormat="1" ht="9.9" hidden="1" customHeight="1">
      <c r="A105" s="555"/>
      <c r="B105" s="575"/>
      <c r="C105" s="575"/>
      <c r="D105" s="575"/>
      <c r="E105" s="575"/>
      <c r="F105" s="575"/>
      <c r="G105" s="575"/>
      <c r="H105" s="575"/>
      <c r="I105" s="575"/>
      <c r="J105" s="575"/>
      <c r="K105" s="575"/>
      <c r="L105" s="575"/>
      <c r="M105" s="575"/>
    </row>
    <row r="106" spans="1:13" s="556" customFormat="1" ht="10.5" hidden="1" customHeight="1">
      <c r="A106" s="576"/>
      <c r="I106" s="577" t="s">
        <v>4</v>
      </c>
      <c r="K106" s="557" t="s">
        <v>484</v>
      </c>
      <c r="M106" s="557" t="s">
        <v>67</v>
      </c>
    </row>
    <row r="107" spans="1:13" s="572" customFormat="1" ht="10.5" hidden="1" customHeight="1">
      <c r="A107" s="555"/>
      <c r="B107" s="556"/>
      <c r="C107" s="556"/>
      <c r="D107" s="556"/>
      <c r="E107" s="556"/>
      <c r="F107" s="556"/>
      <c r="G107" s="556"/>
      <c r="H107" s="556"/>
      <c r="I107" s="556"/>
      <c r="J107" s="556"/>
      <c r="K107" s="560">
        <v>2020</v>
      </c>
      <c r="L107" s="561"/>
      <c r="M107" s="560">
        <v>2020</v>
      </c>
    </row>
    <row r="108" spans="1:13" s="572" customFormat="1" ht="12" hidden="1">
      <c r="A108" s="558" t="e">
        <f>A65+1</f>
        <v>#REF!</v>
      </c>
      <c r="B108" s="559" t="s">
        <v>337</v>
      </c>
      <c r="C108" s="556"/>
      <c r="D108" s="556"/>
      <c r="E108" s="556"/>
      <c r="F108" s="556"/>
      <c r="G108" s="556"/>
      <c r="H108" s="556"/>
      <c r="J108" s="564"/>
      <c r="K108" s="673" t="s">
        <v>53</v>
      </c>
      <c r="L108" s="673"/>
      <c r="M108" s="673"/>
    </row>
    <row r="109" spans="1:13" s="572" customFormat="1" ht="7.5" hidden="1" customHeight="1">
      <c r="B109" s="555"/>
      <c r="C109" s="570"/>
      <c r="D109" s="570"/>
      <c r="E109" s="570"/>
      <c r="F109" s="570"/>
      <c r="G109" s="570"/>
      <c r="H109" s="570"/>
      <c r="I109" s="570"/>
      <c r="J109" s="570"/>
      <c r="K109" s="570"/>
      <c r="L109" s="570"/>
      <c r="M109" s="570"/>
    </row>
    <row r="110" spans="1:13" s="572" customFormat="1" hidden="1">
      <c r="A110" s="576"/>
      <c r="B110" s="556" t="s">
        <v>82</v>
      </c>
      <c r="C110" s="570"/>
      <c r="D110" s="570"/>
      <c r="E110" s="570"/>
      <c r="F110" s="570"/>
      <c r="G110" s="570"/>
      <c r="H110" s="570"/>
      <c r="I110" s="578" t="e">
        <f>A114</f>
        <v>#REF!</v>
      </c>
      <c r="J110" s="567"/>
      <c r="K110" s="579">
        <f>'TB- 30 , June 2021'!J45</f>
        <v>0</v>
      </c>
      <c r="L110" s="580"/>
      <c r="M110" s="579">
        <v>140</v>
      </c>
    </row>
    <row r="111" spans="1:13" s="572" customFormat="1" hidden="1">
      <c r="A111" s="576"/>
      <c r="B111" s="556" t="s">
        <v>120</v>
      </c>
      <c r="C111" s="570"/>
      <c r="D111" s="570"/>
      <c r="E111" s="570"/>
      <c r="F111" s="570"/>
      <c r="G111" s="570"/>
      <c r="H111" s="570"/>
      <c r="I111" s="578" t="e">
        <f>A131</f>
        <v>#REF!</v>
      </c>
      <c r="J111" s="567"/>
      <c r="K111" s="581">
        <f>'TB- 30 , June 2021'!J44</f>
        <v>200</v>
      </c>
      <c r="L111" s="571"/>
      <c r="M111" s="581">
        <v>18</v>
      </c>
    </row>
    <row r="112" spans="1:13" s="572" customFormat="1" ht="12" hidden="1" thickBot="1">
      <c r="A112" s="576"/>
      <c r="B112" s="570"/>
      <c r="C112" s="570"/>
      <c r="D112" s="570"/>
      <c r="E112" s="570"/>
      <c r="F112" s="570"/>
      <c r="G112" s="570"/>
      <c r="H112" s="570"/>
      <c r="I112" s="570"/>
      <c r="J112" s="567"/>
      <c r="K112" s="582">
        <f>SUM(K110:K111)</f>
        <v>200</v>
      </c>
      <c r="L112" s="571"/>
      <c r="M112" s="582">
        <f>SUM(M110:M111)</f>
        <v>158</v>
      </c>
    </row>
    <row r="113" spans="1:13" s="572" customFormat="1" ht="6" hidden="1" customHeight="1" thickTop="1">
      <c r="A113" s="576"/>
      <c r="B113" s="570"/>
      <c r="C113" s="570"/>
      <c r="D113" s="570"/>
      <c r="E113" s="570"/>
      <c r="F113" s="570"/>
      <c r="G113" s="570"/>
      <c r="H113" s="570"/>
      <c r="I113" s="570"/>
      <c r="J113" s="570"/>
      <c r="K113" s="570"/>
      <c r="L113" s="570"/>
      <c r="M113" s="570"/>
    </row>
    <row r="114" spans="1:13" s="572" customFormat="1" ht="12" hidden="1">
      <c r="A114" s="574" t="e">
        <f>A108+0.1</f>
        <v>#REF!</v>
      </c>
      <c r="B114" s="663" t="s">
        <v>480</v>
      </c>
      <c r="C114" s="663"/>
      <c r="D114" s="663"/>
      <c r="E114" s="663"/>
      <c r="F114" s="663"/>
      <c r="G114" s="663"/>
      <c r="H114" s="663"/>
      <c r="I114" s="663"/>
      <c r="J114" s="663"/>
      <c r="K114" s="663"/>
      <c r="L114" s="663"/>
      <c r="M114" s="663"/>
    </row>
    <row r="115" spans="1:13" s="572" customFormat="1" hidden="1">
      <c r="B115" s="663"/>
      <c r="C115" s="663"/>
      <c r="D115" s="663"/>
      <c r="E115" s="663"/>
      <c r="F115" s="663"/>
      <c r="G115" s="663"/>
      <c r="H115" s="663"/>
      <c r="I115" s="663"/>
      <c r="J115" s="663"/>
      <c r="K115" s="663"/>
      <c r="L115" s="663"/>
      <c r="M115" s="663"/>
    </row>
    <row r="116" spans="1:13" s="572" customFormat="1" hidden="1">
      <c r="B116" s="663"/>
      <c r="C116" s="663"/>
      <c r="D116" s="663"/>
      <c r="E116" s="663"/>
      <c r="F116" s="663"/>
      <c r="G116" s="663"/>
      <c r="H116" s="663"/>
      <c r="I116" s="663"/>
      <c r="J116" s="663"/>
      <c r="K116" s="663"/>
      <c r="L116" s="663"/>
      <c r="M116" s="663"/>
    </row>
    <row r="117" spans="1:13" s="572" customFormat="1" hidden="1">
      <c r="A117" s="555"/>
      <c r="B117" s="663"/>
      <c r="C117" s="663"/>
      <c r="D117" s="663"/>
      <c r="E117" s="663"/>
      <c r="F117" s="663"/>
      <c r="G117" s="663"/>
      <c r="H117" s="663"/>
      <c r="I117" s="663"/>
      <c r="J117" s="663"/>
      <c r="K117" s="663"/>
      <c r="L117" s="663"/>
      <c r="M117" s="663"/>
    </row>
    <row r="118" spans="1:13" s="572" customFormat="1" ht="10.5" hidden="1" customHeight="1">
      <c r="A118" s="555"/>
      <c r="B118" s="663"/>
      <c r="C118" s="663"/>
      <c r="D118" s="663"/>
      <c r="E118" s="663"/>
      <c r="F118" s="663"/>
      <c r="G118" s="663"/>
      <c r="H118" s="663"/>
      <c r="I118" s="663"/>
      <c r="J118" s="663"/>
      <c r="K118" s="663"/>
      <c r="L118" s="663"/>
      <c r="M118" s="663"/>
    </row>
    <row r="119" spans="1:13" s="572" customFormat="1" ht="6" hidden="1" customHeight="1">
      <c r="A119" s="555"/>
      <c r="B119" s="570"/>
      <c r="C119" s="570"/>
      <c r="D119" s="570"/>
      <c r="E119" s="570"/>
      <c r="F119" s="570"/>
      <c r="G119" s="570"/>
      <c r="H119" s="570"/>
      <c r="I119" s="570"/>
      <c r="J119" s="570"/>
      <c r="K119" s="570"/>
      <c r="L119" s="570"/>
      <c r="M119" s="570"/>
    </row>
    <row r="120" spans="1:13" s="572" customFormat="1" ht="11.25" hidden="1" customHeight="1">
      <c r="A120" s="555"/>
      <c r="B120" s="682" t="s">
        <v>449</v>
      </c>
      <c r="C120" s="682"/>
      <c r="D120" s="682"/>
      <c r="E120" s="682"/>
      <c r="F120" s="682"/>
      <c r="G120" s="682"/>
      <c r="H120" s="682"/>
      <c r="I120" s="682"/>
      <c r="J120" s="682"/>
      <c r="K120" s="682"/>
      <c r="L120" s="570"/>
      <c r="M120" s="570"/>
    </row>
    <row r="121" spans="1:13" s="572" customFormat="1" ht="6" hidden="1" customHeight="1">
      <c r="A121" s="555"/>
      <c r="B121" s="570"/>
      <c r="C121" s="570"/>
      <c r="D121" s="570"/>
      <c r="E121" s="570"/>
      <c r="F121" s="570"/>
      <c r="G121" s="570"/>
      <c r="H121" s="570"/>
      <c r="I121" s="570"/>
      <c r="J121" s="570"/>
      <c r="K121" s="570"/>
      <c r="L121" s="570"/>
      <c r="M121" s="570"/>
    </row>
    <row r="122" spans="1:13" s="572" customFormat="1" ht="9" hidden="1" customHeight="1">
      <c r="A122" s="555"/>
      <c r="B122" s="570"/>
      <c r="C122" s="570"/>
      <c r="D122" s="570"/>
      <c r="E122" s="570"/>
      <c r="F122" s="570"/>
      <c r="G122" s="570"/>
      <c r="H122" s="570"/>
      <c r="I122" s="570"/>
      <c r="J122" s="570"/>
      <c r="K122" s="570"/>
      <c r="L122" s="570"/>
      <c r="M122" s="570"/>
    </row>
    <row r="123" spans="1:13" s="572" customFormat="1" hidden="1">
      <c r="A123" s="555"/>
      <c r="B123" s="570"/>
      <c r="C123" s="570"/>
      <c r="D123" s="570"/>
      <c r="E123" s="570"/>
      <c r="F123" s="570"/>
      <c r="G123" s="570"/>
      <c r="H123" s="570"/>
      <c r="I123" s="570"/>
      <c r="J123" s="570"/>
      <c r="K123" s="570"/>
      <c r="L123" s="570"/>
      <c r="M123" s="570"/>
    </row>
    <row r="124" spans="1:13" s="572" customFormat="1" hidden="1">
      <c r="A124" s="555"/>
      <c r="B124" s="570"/>
      <c r="C124" s="570"/>
      <c r="D124" s="570"/>
      <c r="E124" s="570"/>
      <c r="F124" s="570"/>
      <c r="G124" s="570"/>
      <c r="H124" s="570"/>
      <c r="I124" s="570"/>
      <c r="J124" s="570"/>
      <c r="K124" s="570"/>
      <c r="L124" s="570"/>
      <c r="M124" s="570"/>
    </row>
    <row r="125" spans="1:13" s="572" customFormat="1" hidden="1">
      <c r="A125" s="555"/>
      <c r="B125" s="570"/>
      <c r="C125" s="570"/>
      <c r="D125" s="570"/>
      <c r="E125" s="570"/>
      <c r="F125" s="570"/>
      <c r="G125" s="570"/>
      <c r="H125" s="570"/>
      <c r="I125" s="570"/>
      <c r="J125" s="570"/>
      <c r="K125" s="570"/>
      <c r="L125" s="570"/>
      <c r="M125" s="570"/>
    </row>
    <row r="126" spans="1:13" s="572" customFormat="1" hidden="1">
      <c r="A126" s="555"/>
      <c r="B126" s="570"/>
      <c r="C126" s="570"/>
      <c r="D126" s="570"/>
      <c r="E126" s="570"/>
      <c r="F126" s="570"/>
      <c r="G126" s="570"/>
      <c r="H126" s="570"/>
      <c r="I126" s="570"/>
      <c r="J126" s="570"/>
      <c r="K126" s="570"/>
      <c r="L126" s="570"/>
      <c r="M126" s="570"/>
    </row>
    <row r="127" spans="1:13" s="572" customFormat="1" hidden="1">
      <c r="A127" s="555"/>
      <c r="B127" s="570"/>
      <c r="C127" s="570"/>
      <c r="D127" s="570"/>
      <c r="E127" s="570"/>
      <c r="F127" s="570"/>
      <c r="G127" s="570"/>
      <c r="H127" s="570"/>
      <c r="I127" s="570"/>
      <c r="J127" s="570"/>
      <c r="K127" s="570"/>
      <c r="L127" s="570"/>
      <c r="M127" s="570"/>
    </row>
    <row r="128" spans="1:13" s="572" customFormat="1" hidden="1">
      <c r="A128" s="555"/>
      <c r="B128" s="570"/>
      <c r="C128" s="570"/>
      <c r="D128" s="570"/>
      <c r="E128" s="570"/>
      <c r="F128" s="570"/>
      <c r="G128" s="570"/>
      <c r="H128" s="570"/>
      <c r="I128" s="570"/>
      <c r="J128" s="570"/>
      <c r="K128" s="570"/>
      <c r="L128" s="570"/>
      <c r="M128" s="570"/>
    </row>
    <row r="129" spans="1:13" s="572" customFormat="1" hidden="1">
      <c r="A129" s="555"/>
      <c r="B129" s="556"/>
      <c r="C129" s="570"/>
      <c r="D129" s="570"/>
      <c r="E129" s="570"/>
      <c r="F129" s="570"/>
      <c r="G129" s="570"/>
      <c r="H129" s="570"/>
      <c r="I129" s="570"/>
      <c r="J129" s="570"/>
      <c r="K129" s="570"/>
      <c r="L129" s="570"/>
      <c r="M129" s="570"/>
    </row>
    <row r="130" spans="1:13" s="572" customFormat="1" ht="5.4" hidden="1" customHeight="1">
      <c r="A130" s="555"/>
      <c r="B130" s="570"/>
      <c r="C130" s="570"/>
      <c r="D130" s="570"/>
      <c r="E130" s="570"/>
      <c r="F130" s="570"/>
      <c r="G130" s="570"/>
      <c r="H130" s="570"/>
      <c r="I130" s="570"/>
      <c r="J130" s="570"/>
      <c r="K130" s="570"/>
      <c r="L130" s="570"/>
      <c r="M130" s="570"/>
    </row>
    <row r="131" spans="1:13" s="572" customFormat="1" ht="12" hidden="1">
      <c r="A131" s="574" t="e">
        <f>A114+0.1</f>
        <v>#REF!</v>
      </c>
      <c r="B131" s="664" t="s">
        <v>459</v>
      </c>
      <c r="C131" s="664"/>
      <c r="D131" s="664"/>
      <c r="E131" s="664"/>
      <c r="F131" s="664"/>
      <c r="G131" s="664"/>
      <c r="H131" s="664"/>
      <c r="I131" s="664"/>
      <c r="J131" s="664"/>
      <c r="K131" s="664"/>
      <c r="L131" s="664"/>
      <c r="M131" s="664"/>
    </row>
    <row r="132" spans="1:13" s="572" customFormat="1" hidden="1">
      <c r="A132" s="583"/>
      <c r="B132" s="664"/>
      <c r="C132" s="664"/>
      <c r="D132" s="664"/>
      <c r="E132" s="664"/>
      <c r="F132" s="664"/>
      <c r="G132" s="664"/>
      <c r="H132" s="664"/>
      <c r="I132" s="664"/>
      <c r="J132" s="664"/>
      <c r="K132" s="664"/>
      <c r="L132" s="664"/>
      <c r="M132" s="664"/>
    </row>
    <row r="133" spans="1:13" s="572" customFormat="1" hidden="1">
      <c r="A133" s="583"/>
      <c r="B133" s="664"/>
      <c r="C133" s="664"/>
      <c r="D133" s="664"/>
      <c r="E133" s="664"/>
      <c r="F133" s="664"/>
      <c r="G133" s="664"/>
      <c r="H133" s="664"/>
      <c r="I133" s="664"/>
      <c r="J133" s="664"/>
      <c r="K133" s="664"/>
      <c r="L133" s="664"/>
      <c r="M133" s="664"/>
    </row>
    <row r="134" spans="1:13" s="572" customFormat="1" ht="9.9" hidden="1" customHeight="1">
      <c r="A134" s="583"/>
      <c r="B134" s="570"/>
      <c r="C134" s="570"/>
      <c r="D134" s="570"/>
      <c r="E134" s="570"/>
      <c r="F134" s="570"/>
      <c r="G134" s="570"/>
      <c r="H134" s="570"/>
      <c r="I134" s="570"/>
      <c r="J134" s="570"/>
      <c r="K134" s="570"/>
      <c r="L134" s="570"/>
      <c r="M134" s="570"/>
    </row>
    <row r="135" spans="1:13" s="572" customFormat="1" ht="12" hidden="1">
      <c r="B135" s="570"/>
      <c r="C135" s="570"/>
      <c r="D135" s="570"/>
      <c r="E135" s="570"/>
      <c r="F135" s="570"/>
      <c r="G135" s="570"/>
      <c r="H135" s="570"/>
      <c r="I135" s="577" t="s">
        <v>4</v>
      </c>
      <c r="J135" s="570"/>
      <c r="K135" s="557" t="s">
        <v>484</v>
      </c>
      <c r="L135" s="556"/>
      <c r="M135" s="557" t="s">
        <v>67</v>
      </c>
    </row>
    <row r="136" spans="1:13" s="588" customFormat="1" ht="12" hidden="1">
      <c r="A136" s="558" t="e">
        <f>A108+1</f>
        <v>#REF!</v>
      </c>
      <c r="B136" s="559" t="s">
        <v>347</v>
      </c>
      <c r="C136" s="570"/>
      <c r="D136" s="570"/>
      <c r="E136" s="570"/>
      <c r="F136" s="570"/>
      <c r="G136" s="570"/>
      <c r="H136" s="570"/>
      <c r="I136" s="577"/>
      <c r="J136" s="584"/>
      <c r="K136" s="585" t="s">
        <v>358</v>
      </c>
      <c r="L136" s="586"/>
      <c r="M136" s="587" t="s">
        <v>358</v>
      </c>
    </row>
    <row r="137" spans="1:13" s="588" customFormat="1" ht="12" hidden="1">
      <c r="A137" s="558"/>
      <c r="B137" s="563" t="s">
        <v>348</v>
      </c>
      <c r="C137" s="570"/>
      <c r="D137" s="570"/>
      <c r="E137" s="570"/>
      <c r="F137" s="570"/>
      <c r="G137" s="570"/>
      <c r="H137" s="570"/>
      <c r="I137" s="577"/>
      <c r="J137" s="589"/>
      <c r="K137" s="685" t="s">
        <v>6</v>
      </c>
      <c r="L137" s="685"/>
      <c r="M137" s="685"/>
    </row>
    <row r="138" spans="1:13" s="588" customFormat="1" ht="6" hidden="1" customHeight="1">
      <c r="A138" s="558"/>
      <c r="B138" s="559"/>
      <c r="C138" s="570"/>
      <c r="D138" s="570"/>
      <c r="E138" s="570"/>
      <c r="F138" s="570"/>
      <c r="G138" s="570"/>
      <c r="H138" s="570"/>
      <c r="I138" s="590"/>
      <c r="J138" s="590"/>
      <c r="K138" s="590"/>
      <c r="L138" s="590"/>
      <c r="M138" s="590"/>
    </row>
    <row r="139" spans="1:13" s="588" customFormat="1" ht="12.6" hidden="1" thickBot="1">
      <c r="A139" s="558"/>
      <c r="B139" s="583" t="s">
        <v>342</v>
      </c>
      <c r="C139" s="570"/>
      <c r="D139" s="570"/>
      <c r="E139" s="570"/>
      <c r="F139" s="570"/>
      <c r="G139" s="570"/>
      <c r="H139" s="570"/>
      <c r="I139" s="591">
        <v>9.1</v>
      </c>
      <c r="J139" s="590"/>
      <c r="K139" s="592">
        <f>'TB- 30 , June 2021'!J46</f>
        <v>22</v>
      </c>
      <c r="L139" s="593"/>
      <c r="M139" s="592">
        <v>599</v>
      </c>
    </row>
    <row r="140" spans="1:13" s="588" customFormat="1" ht="6" hidden="1" customHeight="1" thickTop="1">
      <c r="B140" s="570"/>
      <c r="C140" s="570"/>
      <c r="D140" s="570"/>
      <c r="E140" s="570"/>
      <c r="F140" s="570"/>
      <c r="G140" s="570"/>
      <c r="H140" s="570"/>
      <c r="I140" s="570"/>
      <c r="J140" s="570"/>
      <c r="K140" s="570"/>
      <c r="L140" s="570"/>
      <c r="M140" s="570"/>
    </row>
    <row r="141" spans="1:13" s="588" customFormat="1" ht="12" hidden="1">
      <c r="A141" s="558">
        <v>9.1</v>
      </c>
      <c r="B141" s="683" t="s">
        <v>450</v>
      </c>
      <c r="C141" s="683"/>
      <c r="D141" s="683"/>
      <c r="E141" s="683"/>
      <c r="F141" s="683"/>
      <c r="G141" s="683"/>
      <c r="H141" s="683"/>
      <c r="I141" s="683"/>
      <c r="J141" s="683"/>
      <c r="K141" s="683"/>
      <c r="L141" s="683"/>
      <c r="M141" s="683"/>
    </row>
    <row r="142" spans="1:13" s="556" customFormat="1" hidden="1">
      <c r="A142" s="595"/>
      <c r="B142" s="683"/>
      <c r="C142" s="683"/>
      <c r="D142" s="683"/>
      <c r="E142" s="683"/>
      <c r="F142" s="683"/>
      <c r="G142" s="683"/>
      <c r="H142" s="683"/>
      <c r="I142" s="683"/>
      <c r="J142" s="683"/>
      <c r="K142" s="683"/>
      <c r="L142" s="683"/>
      <c r="M142" s="683"/>
    </row>
    <row r="143" spans="1:13" s="556" customFormat="1" ht="6" hidden="1" customHeight="1">
      <c r="A143" s="595"/>
      <c r="B143" s="594"/>
      <c r="C143" s="594"/>
      <c r="D143" s="594"/>
      <c r="E143" s="594"/>
      <c r="F143" s="594"/>
      <c r="G143" s="594"/>
      <c r="H143" s="594"/>
      <c r="I143" s="594"/>
      <c r="J143" s="594"/>
      <c r="K143" s="594"/>
      <c r="L143" s="594"/>
      <c r="M143" s="594"/>
    </row>
    <row r="144" spans="1:13" s="556" customFormat="1" hidden="1">
      <c r="A144" s="595"/>
      <c r="B144" s="683" t="s">
        <v>451</v>
      </c>
      <c r="C144" s="683"/>
      <c r="D144" s="683"/>
      <c r="E144" s="683"/>
      <c r="F144" s="683"/>
      <c r="G144" s="683"/>
      <c r="H144" s="683"/>
      <c r="I144" s="683"/>
      <c r="J144" s="683"/>
      <c r="K144" s="683"/>
      <c r="L144" s="683"/>
      <c r="M144" s="683"/>
    </row>
    <row r="145" spans="1:13" s="556" customFormat="1" hidden="1">
      <c r="A145" s="595"/>
      <c r="B145" s="683"/>
      <c r="C145" s="683"/>
      <c r="D145" s="683"/>
      <c r="E145" s="683"/>
      <c r="F145" s="683"/>
      <c r="G145" s="683"/>
      <c r="H145" s="683"/>
      <c r="I145" s="683"/>
      <c r="J145" s="683"/>
      <c r="K145" s="683"/>
      <c r="L145" s="683"/>
      <c r="M145" s="683"/>
    </row>
    <row r="146" spans="1:13" s="556" customFormat="1" hidden="1">
      <c r="A146" s="595"/>
      <c r="B146" s="683"/>
      <c r="C146" s="683"/>
      <c r="D146" s="683"/>
      <c r="E146" s="683"/>
      <c r="F146" s="683"/>
      <c r="G146" s="683"/>
      <c r="H146" s="683"/>
      <c r="I146" s="683"/>
      <c r="J146" s="683"/>
      <c r="K146" s="683"/>
      <c r="L146" s="683"/>
      <c r="M146" s="683"/>
    </row>
    <row r="147" spans="1:13" s="556" customFormat="1" hidden="1">
      <c r="A147" s="595"/>
      <c r="B147" s="683"/>
      <c r="C147" s="683"/>
      <c r="D147" s="683"/>
      <c r="E147" s="683"/>
      <c r="F147" s="683"/>
      <c r="G147" s="683"/>
      <c r="H147" s="683"/>
      <c r="I147" s="683"/>
      <c r="J147" s="683"/>
      <c r="K147" s="683"/>
      <c r="L147" s="683"/>
      <c r="M147" s="683"/>
    </row>
    <row r="148" spans="1:13" s="263" customFormat="1" ht="4.5" customHeight="1">
      <c r="A148" s="240"/>
    </row>
    <row r="149" spans="1:13" s="472" customFormat="1" ht="12">
      <c r="A149" s="240"/>
      <c r="K149" s="528" t="s">
        <v>568</v>
      </c>
      <c r="L149" s="468"/>
      <c r="M149" s="299" t="s">
        <v>569</v>
      </c>
    </row>
    <row r="150" spans="1:13" s="263" customFormat="1" ht="12">
      <c r="A150" s="223"/>
      <c r="I150" s="270" t="s">
        <v>4</v>
      </c>
      <c r="K150" s="296" t="s">
        <v>567</v>
      </c>
      <c r="L150" s="275"/>
      <c r="M150" s="530" t="s">
        <v>67</v>
      </c>
    </row>
    <row r="151" spans="1:13" s="263" customFormat="1" ht="12">
      <c r="A151" s="223"/>
      <c r="K151" s="31">
        <v>2020</v>
      </c>
      <c r="L151" s="115"/>
      <c r="M151" s="531">
        <v>2020</v>
      </c>
    </row>
    <row r="152" spans="1:13" s="263" customFormat="1" ht="12">
      <c r="A152" s="239" t="s">
        <v>557</v>
      </c>
      <c r="B152" s="221" t="s">
        <v>58</v>
      </c>
      <c r="J152" s="260"/>
      <c r="K152" s="632" t="s">
        <v>53</v>
      </c>
      <c r="L152" s="632"/>
      <c r="M152" s="632"/>
    </row>
    <row r="153" spans="1:13" s="263" customFormat="1" ht="6" customHeight="1">
      <c r="B153" s="221"/>
    </row>
    <row r="154" spans="1:13" s="263" customFormat="1" ht="12">
      <c r="A154" s="239"/>
      <c r="B154" s="83" t="s">
        <v>98</v>
      </c>
      <c r="I154" s="204">
        <f>A164</f>
        <v>7.1</v>
      </c>
      <c r="J154" s="121"/>
      <c r="K154" s="37">
        <v>0</v>
      </c>
      <c r="M154" s="37">
        <v>12614</v>
      </c>
    </row>
    <row r="155" spans="1:13" s="263" customFormat="1">
      <c r="A155" s="223"/>
      <c r="B155" s="268" t="s">
        <v>472</v>
      </c>
      <c r="K155" s="472"/>
      <c r="L155" s="472"/>
      <c r="M155" s="472"/>
    </row>
    <row r="156" spans="1:13" s="263" customFormat="1" ht="11.4" customHeight="1">
      <c r="A156" s="223"/>
      <c r="B156" s="107" t="s">
        <v>473</v>
      </c>
      <c r="I156" s="204">
        <v>7.2</v>
      </c>
      <c r="J156" s="121"/>
      <c r="K156" s="37">
        <f>-'TB- 30 , June 2021'!K41</f>
        <v>11933</v>
      </c>
      <c r="L156" s="472"/>
      <c r="M156" s="37">
        <v>11933</v>
      </c>
    </row>
    <row r="157" spans="1:13" s="263" customFormat="1">
      <c r="A157" s="223"/>
      <c r="B157" s="266" t="s">
        <v>56</v>
      </c>
      <c r="J157" s="121"/>
      <c r="K157" s="37">
        <f>-'TB- 30 , June 2021'!K48</f>
        <v>662</v>
      </c>
      <c r="L157" s="472"/>
      <c r="M157" s="37">
        <v>8575</v>
      </c>
    </row>
    <row r="158" spans="1:13" s="263" customFormat="1">
      <c r="A158" s="223"/>
      <c r="B158" s="263" t="s">
        <v>45</v>
      </c>
      <c r="K158" s="37">
        <f>-'TB- 30 , June 2021'!K46</f>
        <v>22</v>
      </c>
      <c r="L158" s="472"/>
      <c r="M158" s="37">
        <v>24</v>
      </c>
    </row>
    <row r="159" spans="1:13" s="263" customFormat="1">
      <c r="A159" s="223"/>
      <c r="B159" s="263" t="s">
        <v>474</v>
      </c>
      <c r="K159" s="37">
        <f>-'TB- 30 , June 2021'!K47</f>
        <v>618</v>
      </c>
      <c r="L159" s="472"/>
      <c r="M159" s="37">
        <v>463</v>
      </c>
    </row>
    <row r="160" spans="1:13" s="263" customFormat="1">
      <c r="A160" s="223"/>
      <c r="B160" s="263" t="s">
        <v>323</v>
      </c>
      <c r="K160" s="37">
        <f>-'TB- 30 , June 2021'!K49</f>
        <v>424</v>
      </c>
      <c r="L160" s="472"/>
      <c r="M160" s="37">
        <v>31</v>
      </c>
    </row>
    <row r="161" spans="1:15" s="263" customFormat="1">
      <c r="A161" s="223"/>
      <c r="B161" s="83" t="s">
        <v>475</v>
      </c>
      <c r="K161" s="37">
        <f>-'TB- 30 , June 2021'!K50</f>
        <v>45</v>
      </c>
      <c r="M161" s="37">
        <v>20</v>
      </c>
    </row>
    <row r="162" spans="1:15" s="263" customFormat="1" ht="12" thickBot="1">
      <c r="A162" s="223"/>
      <c r="K162" s="122">
        <f>SUM(K154:K161)</f>
        <v>13704</v>
      </c>
      <c r="M162" s="122">
        <f>SUM(M154:M161)</f>
        <v>33660</v>
      </c>
      <c r="N162" s="37"/>
      <c r="O162" s="37"/>
    </row>
    <row r="163" spans="1:15" s="472" customFormat="1" ht="12" thickTop="1">
      <c r="A163" s="497"/>
      <c r="K163" s="494"/>
      <c r="M163" s="494"/>
    </row>
    <row r="164" spans="1:15" s="263" customFormat="1" ht="11.4" customHeight="1">
      <c r="A164" s="236">
        <f>A152+0.1</f>
        <v>7.1</v>
      </c>
      <c r="B164" s="689" t="s">
        <v>631</v>
      </c>
      <c r="C164" s="689"/>
      <c r="D164" s="689"/>
      <c r="E164" s="689"/>
      <c r="F164" s="689"/>
      <c r="G164" s="689"/>
      <c r="H164" s="689"/>
      <c r="I164" s="689"/>
      <c r="J164" s="689"/>
      <c r="K164" s="689"/>
      <c r="L164" s="689"/>
      <c r="M164" s="689"/>
    </row>
    <row r="165" spans="1:15" s="472" customFormat="1" ht="11.4" customHeight="1">
      <c r="A165" s="236"/>
      <c r="B165" s="689"/>
      <c r="C165" s="689"/>
      <c r="D165" s="689"/>
      <c r="E165" s="689"/>
      <c r="F165" s="689"/>
      <c r="G165" s="689"/>
      <c r="H165" s="689"/>
      <c r="I165" s="689"/>
      <c r="J165" s="689"/>
      <c r="K165" s="689"/>
      <c r="L165" s="689"/>
      <c r="M165" s="689"/>
    </row>
    <row r="166" spans="1:15" s="472" customFormat="1" ht="11.4" customHeight="1">
      <c r="A166" s="236"/>
      <c r="B166" s="689"/>
      <c r="C166" s="689"/>
      <c r="D166" s="689"/>
      <c r="E166" s="689"/>
      <c r="F166" s="689"/>
      <c r="G166" s="689"/>
      <c r="H166" s="689"/>
      <c r="I166" s="689"/>
      <c r="J166" s="689"/>
      <c r="K166" s="689"/>
      <c r="L166" s="689"/>
      <c r="M166" s="689"/>
    </row>
    <row r="167" spans="1:15" s="472" customFormat="1" ht="11.4" customHeight="1">
      <c r="A167" s="236"/>
      <c r="B167" s="689"/>
      <c r="C167" s="689"/>
      <c r="D167" s="689"/>
      <c r="E167" s="689"/>
      <c r="F167" s="689"/>
      <c r="G167" s="689"/>
      <c r="H167" s="689"/>
      <c r="I167" s="689"/>
      <c r="J167" s="689"/>
      <c r="K167" s="689"/>
      <c r="L167" s="689"/>
      <c r="M167" s="689"/>
    </row>
    <row r="168" spans="1:15" s="472" customFormat="1" ht="11.4" customHeight="1">
      <c r="A168" s="236"/>
      <c r="B168" s="689"/>
      <c r="C168" s="689"/>
      <c r="D168" s="689"/>
      <c r="E168" s="689"/>
      <c r="F168" s="689"/>
      <c r="G168" s="689"/>
      <c r="H168" s="689"/>
      <c r="I168" s="689"/>
      <c r="J168" s="689"/>
      <c r="K168" s="689"/>
      <c r="L168" s="689"/>
      <c r="M168" s="689"/>
    </row>
    <row r="169" spans="1:15" s="472" customFormat="1" ht="8.4" customHeight="1">
      <c r="A169" s="236"/>
      <c r="B169" s="689"/>
      <c r="C169" s="689"/>
      <c r="D169" s="689"/>
      <c r="E169" s="689"/>
      <c r="F169" s="689"/>
      <c r="G169" s="689"/>
      <c r="H169" s="689"/>
      <c r="I169" s="689"/>
      <c r="J169" s="689"/>
      <c r="K169" s="689"/>
      <c r="L169" s="689"/>
      <c r="M169" s="689"/>
    </row>
    <row r="170" spans="1:15" s="472" customFormat="1" ht="11.4" hidden="1" customHeight="1">
      <c r="A170" s="236"/>
      <c r="B170" s="689"/>
      <c r="C170" s="689"/>
      <c r="D170" s="689"/>
      <c r="E170" s="689"/>
      <c r="F170" s="689"/>
      <c r="G170" s="689"/>
      <c r="H170" s="689"/>
      <c r="I170" s="689"/>
      <c r="J170" s="689"/>
      <c r="K170" s="689"/>
      <c r="L170" s="689"/>
      <c r="M170" s="689"/>
    </row>
    <row r="171" spans="1:15" s="263" customFormat="1">
      <c r="A171" s="234"/>
      <c r="B171" s="472"/>
      <c r="C171" s="472"/>
      <c r="D171" s="472"/>
      <c r="E171" s="472"/>
      <c r="F171" s="472"/>
      <c r="G171" s="472"/>
      <c r="H171" s="472"/>
      <c r="I171" s="472"/>
      <c r="J171" s="472"/>
      <c r="K171" s="472"/>
      <c r="L171" s="472"/>
      <c r="M171" s="472"/>
    </row>
    <row r="172" spans="1:15" s="263" customFormat="1" ht="11.4" customHeight="1">
      <c r="A172" s="234"/>
      <c r="B172" s="689" t="s">
        <v>632</v>
      </c>
      <c r="C172" s="689"/>
      <c r="D172" s="689"/>
      <c r="E172" s="689"/>
      <c r="F172" s="689"/>
      <c r="G172" s="689"/>
      <c r="H172" s="689"/>
      <c r="I172" s="689"/>
      <c r="J172" s="689"/>
      <c r="K172" s="689"/>
      <c r="L172" s="689"/>
      <c r="M172" s="689"/>
    </row>
    <row r="173" spans="1:15" s="472" customFormat="1" ht="11.4" customHeight="1">
      <c r="A173" s="234"/>
      <c r="B173" s="689"/>
      <c r="C173" s="689"/>
      <c r="D173" s="689"/>
      <c r="E173" s="689"/>
      <c r="F173" s="689"/>
      <c r="G173" s="689"/>
      <c r="H173" s="689"/>
      <c r="I173" s="689"/>
      <c r="J173" s="689"/>
      <c r="K173" s="689"/>
      <c r="L173" s="689"/>
      <c r="M173" s="689"/>
    </row>
    <row r="174" spans="1:15" s="472" customFormat="1" ht="18" customHeight="1">
      <c r="A174" s="234"/>
      <c r="B174" s="689"/>
      <c r="C174" s="689"/>
      <c r="D174" s="689"/>
      <c r="E174" s="689"/>
      <c r="F174" s="689"/>
      <c r="G174" s="689"/>
      <c r="H174" s="689"/>
      <c r="I174" s="689"/>
      <c r="J174" s="689"/>
      <c r="K174" s="689"/>
      <c r="L174" s="689"/>
      <c r="M174" s="689"/>
    </row>
    <row r="175" spans="1:15" s="472" customFormat="1">
      <c r="A175" s="234"/>
    </row>
    <row r="176" spans="1:15" s="472" customFormat="1" ht="13.2">
      <c r="A176" s="234"/>
      <c r="B176" s="689" t="s">
        <v>633</v>
      </c>
      <c r="C176" s="689"/>
      <c r="D176" s="689"/>
      <c r="E176" s="689"/>
      <c r="F176" s="689"/>
      <c r="G176" s="689"/>
      <c r="H176" s="689"/>
      <c r="I176" s="689"/>
    </row>
    <row r="177" spans="1:15" s="263" customFormat="1">
      <c r="A177" s="234"/>
      <c r="B177" s="472"/>
      <c r="C177" s="472"/>
      <c r="D177" s="472"/>
      <c r="E177" s="472"/>
      <c r="F177" s="472"/>
      <c r="G177" s="472"/>
      <c r="H177" s="472"/>
      <c r="I177" s="472"/>
      <c r="J177" s="472"/>
      <c r="K177" s="472"/>
      <c r="L177" s="472"/>
      <c r="M177" s="472"/>
    </row>
    <row r="178" spans="1:15" s="263" customFormat="1" ht="14.4">
      <c r="A178" s="243">
        <f>A164+0.1</f>
        <v>7.2</v>
      </c>
      <c r="B178" s="674" t="s">
        <v>611</v>
      </c>
      <c r="C178" s="675"/>
      <c r="D178" s="675"/>
      <c r="E178" s="675"/>
      <c r="F178" s="675"/>
      <c r="G178" s="675"/>
      <c r="H178" s="675"/>
      <c r="I178" s="675"/>
      <c r="J178" s="675"/>
      <c r="K178" s="675"/>
      <c r="L178" s="675"/>
      <c r="M178" s="675"/>
      <c r="O178" s="630">
        <v>195851006</v>
      </c>
    </row>
    <row r="179" spans="1:15" s="263" customFormat="1" ht="14.4">
      <c r="A179" s="234"/>
      <c r="B179" s="675"/>
      <c r="C179" s="675"/>
      <c r="D179" s="675"/>
      <c r="E179" s="675"/>
      <c r="F179" s="675"/>
      <c r="G179" s="675"/>
      <c r="H179" s="675"/>
      <c r="I179" s="675"/>
      <c r="J179" s="675"/>
      <c r="K179" s="675"/>
      <c r="L179" s="675"/>
      <c r="M179" s="675"/>
      <c r="N179" s="621">
        <f>+K156*1000/BS!F32</f>
        <v>0.06</v>
      </c>
      <c r="O179" s="631" t="e">
        <f>#REF!/O178</f>
        <v>#REF!</v>
      </c>
    </row>
    <row r="180" spans="1:15" s="263" customFormat="1">
      <c r="A180" s="234"/>
      <c r="B180" s="675"/>
      <c r="C180" s="675"/>
      <c r="D180" s="675"/>
      <c r="E180" s="675"/>
      <c r="F180" s="675"/>
      <c r="G180" s="675"/>
      <c r="H180" s="675"/>
      <c r="I180" s="675"/>
      <c r="J180" s="675"/>
      <c r="K180" s="675"/>
      <c r="L180" s="675"/>
      <c r="M180" s="675"/>
    </row>
    <row r="181" spans="1:15" s="263" customFormat="1" ht="11.4" hidden="1" customHeight="1">
      <c r="A181" s="244"/>
      <c r="B181" s="674" t="s">
        <v>306</v>
      </c>
      <c r="C181" s="675"/>
      <c r="D181" s="675"/>
      <c r="E181" s="675"/>
      <c r="F181" s="675"/>
      <c r="G181" s="675"/>
      <c r="H181" s="675"/>
      <c r="I181" s="675"/>
      <c r="J181" s="675"/>
      <c r="K181" s="675"/>
      <c r="L181" s="675"/>
      <c r="M181" s="675"/>
    </row>
    <row r="182" spans="1:15" s="263" customFormat="1" ht="12" hidden="1" customHeight="1">
      <c r="A182" s="244"/>
      <c r="B182" s="675"/>
      <c r="C182" s="675"/>
      <c r="D182" s="675"/>
      <c r="E182" s="675"/>
      <c r="F182" s="675"/>
      <c r="G182" s="675"/>
      <c r="H182" s="675"/>
      <c r="I182" s="675"/>
      <c r="J182" s="675"/>
      <c r="K182" s="675"/>
      <c r="L182" s="675"/>
      <c r="M182" s="675"/>
    </row>
    <row r="183" spans="1:15" s="263" customFormat="1" ht="8.1" hidden="1" customHeight="1">
      <c r="A183" s="244"/>
      <c r="B183" s="407"/>
      <c r="C183" s="407"/>
      <c r="D183" s="407"/>
      <c r="E183" s="407"/>
      <c r="F183" s="407"/>
      <c r="G183" s="407"/>
      <c r="H183" s="407"/>
      <c r="I183" s="407"/>
      <c r="J183" s="407"/>
      <c r="K183" s="407"/>
      <c r="L183" s="407"/>
      <c r="M183" s="406"/>
    </row>
    <row r="184" spans="1:15" s="263" customFormat="1" ht="11.4" hidden="1" customHeight="1">
      <c r="A184" s="244"/>
      <c r="B184" s="676" t="s">
        <v>307</v>
      </c>
      <c r="C184" s="677"/>
      <c r="D184" s="677"/>
      <c r="E184" s="677"/>
      <c r="F184" s="677"/>
      <c r="G184" s="677"/>
      <c r="H184" s="677"/>
      <c r="I184" s="677"/>
      <c r="J184" s="677"/>
      <c r="K184" s="677"/>
      <c r="L184" s="677"/>
      <c r="M184" s="677"/>
    </row>
    <row r="185" spans="1:15" s="263" customFormat="1" hidden="1">
      <c r="A185" s="244"/>
      <c r="B185" s="677"/>
      <c r="C185" s="677"/>
      <c r="D185" s="677"/>
      <c r="E185" s="677"/>
      <c r="F185" s="677"/>
      <c r="G185" s="677"/>
      <c r="H185" s="677"/>
      <c r="I185" s="677"/>
      <c r="J185" s="677"/>
      <c r="K185" s="677"/>
      <c r="L185" s="677"/>
      <c r="M185" s="677"/>
    </row>
    <row r="186" spans="1:15" s="263" customFormat="1" hidden="1">
      <c r="A186" s="244"/>
      <c r="B186" s="677"/>
      <c r="C186" s="677"/>
      <c r="D186" s="677"/>
      <c r="E186" s="677"/>
      <c r="F186" s="677"/>
      <c r="G186" s="677"/>
      <c r="H186" s="677"/>
      <c r="I186" s="677"/>
      <c r="J186" s="677"/>
      <c r="K186" s="677"/>
      <c r="L186" s="677"/>
      <c r="M186" s="677"/>
    </row>
    <row r="187" spans="1:15" s="263" customFormat="1" hidden="1">
      <c r="A187" s="244"/>
      <c r="B187" s="677"/>
      <c r="C187" s="677"/>
      <c r="D187" s="677"/>
      <c r="E187" s="677"/>
      <c r="F187" s="677"/>
      <c r="G187" s="677"/>
      <c r="H187" s="677"/>
      <c r="I187" s="677"/>
      <c r="J187" s="677"/>
      <c r="K187" s="677"/>
      <c r="L187" s="677"/>
      <c r="M187" s="677"/>
    </row>
    <row r="188" spans="1:15" s="263" customFormat="1" ht="4.5" hidden="1" customHeight="1">
      <c r="A188" s="244"/>
      <c r="B188" s="677"/>
      <c r="C188" s="677"/>
      <c r="D188" s="677"/>
      <c r="E188" s="677"/>
      <c r="F188" s="677"/>
      <c r="G188" s="677"/>
      <c r="H188" s="677"/>
      <c r="I188" s="677"/>
      <c r="J188" s="677"/>
      <c r="K188" s="677"/>
      <c r="L188" s="677"/>
      <c r="M188" s="677"/>
    </row>
    <row r="189" spans="1:15" s="263" customFormat="1" ht="8.4" hidden="1" customHeight="1">
      <c r="A189" s="244"/>
      <c r="B189" s="220"/>
      <c r="C189" s="220"/>
      <c r="D189" s="220"/>
      <c r="E189" s="220"/>
      <c r="F189" s="220"/>
      <c r="G189" s="220"/>
      <c r="H189" s="220"/>
      <c r="I189" s="220"/>
      <c r="J189" s="220"/>
      <c r="K189" s="220"/>
      <c r="L189" s="220"/>
      <c r="M189" s="224"/>
    </row>
    <row r="190" spans="1:15" s="263" customFormat="1" hidden="1">
      <c r="A190" s="244"/>
      <c r="B190" s="652" t="s">
        <v>526</v>
      </c>
      <c r="C190" s="652"/>
      <c r="D190" s="652"/>
      <c r="E190" s="652"/>
      <c r="F190" s="652"/>
      <c r="G190" s="652"/>
      <c r="H190" s="652"/>
      <c r="I190" s="652"/>
      <c r="J190" s="652"/>
      <c r="K190" s="652"/>
      <c r="L190" s="652"/>
      <c r="M190" s="652"/>
    </row>
    <row r="191" spans="1:15" s="263" customFormat="1" hidden="1">
      <c r="A191" s="244"/>
      <c r="B191" s="652"/>
      <c r="C191" s="652"/>
      <c r="D191" s="652"/>
      <c r="E191" s="652"/>
      <c r="F191" s="652"/>
      <c r="G191" s="652"/>
      <c r="H191" s="652"/>
      <c r="I191" s="652"/>
      <c r="J191" s="652"/>
      <c r="K191" s="652"/>
      <c r="L191" s="652"/>
      <c r="M191" s="652"/>
    </row>
    <row r="192" spans="1:15" s="263" customFormat="1" hidden="1">
      <c r="A192" s="244"/>
      <c r="B192" s="652"/>
      <c r="C192" s="652"/>
      <c r="D192" s="652"/>
      <c r="E192" s="652"/>
      <c r="F192" s="652"/>
      <c r="G192" s="652"/>
      <c r="H192" s="652"/>
      <c r="I192" s="652"/>
      <c r="J192" s="652"/>
      <c r="K192" s="652"/>
      <c r="L192" s="652"/>
      <c r="M192" s="652"/>
    </row>
    <row r="193" spans="1:13" s="263" customFormat="1" hidden="1">
      <c r="A193" s="244"/>
      <c r="B193" s="652"/>
      <c r="C193" s="652"/>
      <c r="D193" s="652"/>
      <c r="E193" s="652"/>
      <c r="F193" s="652"/>
      <c r="G193" s="652"/>
      <c r="H193" s="652"/>
      <c r="I193" s="652"/>
      <c r="J193" s="652"/>
      <c r="K193" s="652"/>
      <c r="L193" s="652"/>
      <c r="M193" s="652"/>
    </row>
    <row r="194" spans="1:13" s="89" customFormat="1">
      <c r="A194" s="244"/>
      <c r="B194" s="226"/>
      <c r="C194" s="226"/>
      <c r="D194" s="226"/>
      <c r="E194" s="226"/>
      <c r="F194" s="226"/>
      <c r="G194" s="226"/>
      <c r="H194" s="226"/>
      <c r="I194" s="226"/>
      <c r="J194" s="226"/>
      <c r="K194" s="226"/>
      <c r="L194" s="226"/>
      <c r="M194" s="226"/>
    </row>
    <row r="195" spans="1:13" s="89" customFormat="1" ht="12">
      <c r="A195" s="232">
        <f>A152+1</f>
        <v>8</v>
      </c>
      <c r="B195" s="221" t="s">
        <v>47</v>
      </c>
      <c r="C195" s="95"/>
      <c r="D195" s="95"/>
      <c r="E195" s="95"/>
      <c r="F195" s="95"/>
      <c r="G195" s="95"/>
      <c r="H195" s="95"/>
      <c r="I195" s="95"/>
      <c r="J195" s="95"/>
      <c r="K195" s="95"/>
      <c r="L195" s="95"/>
      <c r="M195" s="95"/>
    </row>
    <row r="196" spans="1:13" s="89" customFormat="1" ht="7.5" customHeight="1">
      <c r="B196" s="263"/>
      <c r="C196" s="95"/>
      <c r="D196" s="95"/>
      <c r="E196" s="95"/>
      <c r="F196" s="95"/>
      <c r="G196" s="95"/>
      <c r="H196" s="95"/>
      <c r="I196" s="95"/>
      <c r="J196" s="95"/>
      <c r="K196" s="95"/>
      <c r="L196" s="95"/>
      <c r="M196" s="95"/>
    </row>
    <row r="197" spans="1:13" s="89" customFormat="1">
      <c r="A197" s="223"/>
      <c r="B197" s="266" t="s">
        <v>612</v>
      </c>
      <c r="C197" s="273"/>
      <c r="D197" s="273"/>
      <c r="E197" s="273"/>
      <c r="F197" s="273"/>
      <c r="G197" s="273"/>
      <c r="H197" s="273"/>
      <c r="I197" s="273"/>
      <c r="J197" s="273"/>
      <c r="K197" s="273"/>
      <c r="L197" s="273"/>
      <c r="M197" s="273"/>
    </row>
    <row r="198" spans="1:13" s="263" customFormat="1" ht="12" hidden="1">
      <c r="A198" s="223"/>
      <c r="B198" s="273"/>
      <c r="C198" s="273"/>
      <c r="D198" s="273"/>
      <c r="E198" s="273"/>
      <c r="F198" s="273"/>
      <c r="G198" s="273"/>
      <c r="H198" s="273"/>
      <c r="J198" s="273"/>
      <c r="K198" s="687" t="s">
        <v>354</v>
      </c>
      <c r="L198" s="687"/>
      <c r="M198" s="687"/>
    </row>
    <row r="199" spans="1:13" s="263" customFormat="1" ht="12" hidden="1">
      <c r="A199" s="243"/>
      <c r="B199" s="89"/>
      <c r="C199" s="89"/>
      <c r="D199" s="89"/>
      <c r="E199" s="89"/>
      <c r="F199" s="89"/>
      <c r="G199" s="89"/>
      <c r="H199" s="89"/>
      <c r="I199" s="89"/>
      <c r="J199" s="89"/>
      <c r="K199" s="28" t="s">
        <v>67</v>
      </c>
      <c r="L199" s="89"/>
      <c r="M199" s="28" t="s">
        <v>67</v>
      </c>
    </row>
    <row r="200" spans="1:13" s="263" customFormat="1" ht="12" hidden="1">
      <c r="A200" s="243"/>
      <c r="K200" s="31">
        <v>2020</v>
      </c>
      <c r="L200" s="115"/>
      <c r="M200" s="31">
        <v>2019</v>
      </c>
    </row>
    <row r="201" spans="1:13" s="263" customFormat="1" ht="12" hidden="1">
      <c r="A201" s="442">
        <f>A195+1</f>
        <v>9</v>
      </c>
      <c r="B201" s="443" t="s">
        <v>107</v>
      </c>
      <c r="C201" s="85"/>
      <c r="D201" s="85"/>
      <c r="E201" s="85"/>
      <c r="F201" s="85"/>
      <c r="G201" s="85"/>
      <c r="H201" s="85"/>
      <c r="I201" s="85"/>
      <c r="J201" s="326"/>
      <c r="K201" s="665" t="s">
        <v>53</v>
      </c>
      <c r="L201" s="665"/>
      <c r="M201" s="665"/>
    </row>
    <row r="202" spans="1:13" s="263" customFormat="1" ht="12" hidden="1">
      <c r="A202" s="85"/>
      <c r="B202" s="443"/>
      <c r="C202" s="85"/>
      <c r="D202" s="85"/>
      <c r="E202" s="85"/>
      <c r="F202" s="85"/>
      <c r="G202" s="85"/>
      <c r="H202" s="85"/>
      <c r="I202" s="85"/>
      <c r="J202" s="326"/>
      <c r="K202" s="444"/>
      <c r="L202" s="444"/>
      <c r="M202" s="444"/>
    </row>
    <row r="203" spans="1:13" s="263" customFormat="1" ht="12" hidden="1">
      <c r="A203" s="442"/>
      <c r="B203" s="85" t="s">
        <v>35</v>
      </c>
      <c r="C203" s="85"/>
      <c r="D203" s="85"/>
      <c r="E203" s="85"/>
      <c r="F203" s="85"/>
      <c r="G203" s="85"/>
      <c r="H203" s="85"/>
      <c r="I203" s="85"/>
      <c r="J203" s="326"/>
      <c r="K203" s="445">
        <v>250</v>
      </c>
      <c r="L203" s="445"/>
      <c r="M203" s="445">
        <v>250</v>
      </c>
    </row>
    <row r="204" spans="1:13" s="263" customFormat="1" ht="12" hidden="1">
      <c r="A204" s="442"/>
      <c r="B204" s="85" t="s">
        <v>36</v>
      </c>
      <c r="C204" s="85"/>
      <c r="D204" s="85"/>
      <c r="E204" s="85"/>
      <c r="F204" s="85"/>
      <c r="G204" s="85"/>
      <c r="H204" s="85"/>
      <c r="I204" s="85"/>
      <c r="J204" s="326"/>
      <c r="K204" s="445">
        <v>131</v>
      </c>
      <c r="L204" s="445"/>
      <c r="M204" s="445">
        <v>131</v>
      </c>
    </row>
    <row r="205" spans="1:13" s="263" customFormat="1" ht="12" hidden="1">
      <c r="A205" s="442"/>
      <c r="B205" s="85" t="s">
        <v>52</v>
      </c>
      <c r="C205" s="85"/>
      <c r="D205" s="85"/>
      <c r="E205" s="85"/>
      <c r="F205" s="85"/>
      <c r="G205" s="85"/>
      <c r="H205" s="85"/>
      <c r="I205" s="85"/>
      <c r="J205" s="326"/>
      <c r="K205" s="445">
        <f>50+50</f>
        <v>100</v>
      </c>
      <c r="L205" s="445"/>
      <c r="M205" s="445">
        <v>100</v>
      </c>
    </row>
    <row r="206" spans="1:13" s="263" customFormat="1" ht="12" hidden="1">
      <c r="A206" s="86"/>
      <c r="B206" s="85" t="s">
        <v>37</v>
      </c>
      <c r="C206" s="85"/>
      <c r="D206" s="85"/>
      <c r="E206" s="85"/>
      <c r="F206" s="85"/>
      <c r="G206" s="85"/>
      <c r="H206" s="85"/>
      <c r="I206" s="85"/>
      <c r="J206" s="326"/>
      <c r="K206" s="445">
        <f>105-50+63</f>
        <v>118</v>
      </c>
      <c r="L206" s="445"/>
      <c r="M206" s="445">
        <v>118</v>
      </c>
    </row>
    <row r="207" spans="1:13" s="263" customFormat="1" ht="12.6" hidden="1" thickBot="1">
      <c r="A207" s="86"/>
      <c r="B207" s="85"/>
      <c r="C207" s="85"/>
      <c r="D207" s="85"/>
      <c r="E207" s="85"/>
      <c r="F207" s="85"/>
      <c r="G207" s="85"/>
      <c r="H207" s="85"/>
      <c r="I207" s="85"/>
      <c r="J207" s="326"/>
      <c r="K207" s="446">
        <f>'TB- 30 , June 2021'!I81</f>
        <v>25</v>
      </c>
      <c r="L207" s="445"/>
      <c r="M207" s="446">
        <f>SUM(M203:M206)</f>
        <v>599</v>
      </c>
    </row>
    <row r="208" spans="1:13" s="263" customFormat="1" ht="12">
      <c r="A208" s="223"/>
      <c r="J208" s="88"/>
      <c r="K208" s="272"/>
      <c r="L208" s="272"/>
      <c r="M208" s="272"/>
    </row>
    <row r="209" spans="1:13" s="263" customFormat="1" ht="12">
      <c r="A209" s="232" t="s">
        <v>558</v>
      </c>
      <c r="B209" s="221" t="s">
        <v>129</v>
      </c>
      <c r="J209" s="88"/>
      <c r="K209" s="272"/>
      <c r="L209" s="272"/>
      <c r="M209" s="272"/>
    </row>
    <row r="210" spans="1:13" s="263" customFormat="1" ht="12">
      <c r="B210" s="221"/>
      <c r="J210" s="88"/>
      <c r="K210" s="272"/>
      <c r="L210" s="272"/>
      <c r="M210" s="272"/>
    </row>
    <row r="211" spans="1:13" s="263" customFormat="1" ht="11.4" customHeight="1">
      <c r="A211" s="232"/>
      <c r="B211" s="688" t="s">
        <v>620</v>
      </c>
      <c r="C211" s="688"/>
      <c r="D211" s="688"/>
      <c r="E211" s="688"/>
      <c r="F211" s="688"/>
      <c r="G211" s="688"/>
      <c r="H211" s="688"/>
      <c r="I211" s="688"/>
      <c r="J211" s="688"/>
      <c r="K211" s="688"/>
      <c r="L211" s="688"/>
      <c r="M211" s="688"/>
    </row>
    <row r="212" spans="1:13" s="263" customFormat="1">
      <c r="A212" s="223"/>
      <c r="B212" s="688"/>
      <c r="C212" s="688"/>
      <c r="D212" s="688"/>
      <c r="E212" s="688"/>
      <c r="F212" s="688"/>
      <c r="G212" s="688"/>
      <c r="H212" s="688"/>
      <c r="I212" s="688"/>
      <c r="J212" s="688"/>
      <c r="K212" s="688"/>
      <c r="L212" s="688"/>
      <c r="M212" s="688"/>
    </row>
    <row r="213" spans="1:13" s="263" customFormat="1">
      <c r="A213" s="223"/>
      <c r="B213" s="688"/>
      <c r="C213" s="688"/>
      <c r="D213" s="688"/>
      <c r="E213" s="688"/>
      <c r="F213" s="688"/>
      <c r="G213" s="688"/>
      <c r="H213" s="688"/>
      <c r="I213" s="688"/>
      <c r="J213" s="688"/>
      <c r="K213" s="688"/>
      <c r="L213" s="688"/>
      <c r="M213" s="688"/>
    </row>
    <row r="214" spans="1:13" s="263" customFormat="1">
      <c r="A214" s="223"/>
      <c r="B214" s="688"/>
      <c r="C214" s="688"/>
      <c r="D214" s="688"/>
      <c r="E214" s="688"/>
      <c r="F214" s="688"/>
      <c r="G214" s="688"/>
      <c r="H214" s="688"/>
      <c r="I214" s="688"/>
      <c r="J214" s="688"/>
      <c r="K214" s="688"/>
      <c r="L214" s="688"/>
      <c r="M214" s="688"/>
    </row>
    <row r="215" spans="1:13" s="263" customFormat="1">
      <c r="A215" s="223"/>
      <c r="B215" s="688"/>
      <c r="C215" s="688"/>
      <c r="D215" s="688"/>
      <c r="E215" s="688"/>
      <c r="F215" s="688"/>
      <c r="G215" s="688"/>
      <c r="H215" s="688"/>
      <c r="I215" s="688"/>
      <c r="J215" s="688"/>
      <c r="K215" s="688"/>
      <c r="L215" s="688"/>
      <c r="M215" s="688"/>
    </row>
    <row r="216" spans="1:13" s="263" customFormat="1">
      <c r="A216" s="223"/>
      <c r="B216" s="688"/>
      <c r="C216" s="688"/>
      <c r="D216" s="688"/>
      <c r="E216" s="688"/>
      <c r="F216" s="688"/>
      <c r="G216" s="688"/>
      <c r="H216" s="688"/>
      <c r="I216" s="688"/>
      <c r="J216" s="688"/>
      <c r="K216" s="688"/>
      <c r="L216" s="688"/>
      <c r="M216" s="688"/>
    </row>
    <row r="217" spans="1:13" s="263" customFormat="1">
      <c r="A217" s="223"/>
      <c r="B217" s="405"/>
      <c r="C217" s="405"/>
      <c r="D217" s="405"/>
      <c r="E217" s="405"/>
      <c r="F217" s="405"/>
      <c r="G217" s="405"/>
      <c r="H217" s="405"/>
      <c r="I217" s="405"/>
      <c r="J217" s="405"/>
      <c r="K217" s="405"/>
      <c r="L217" s="405"/>
      <c r="M217" s="91"/>
    </row>
    <row r="218" spans="1:13" s="263" customFormat="1" ht="11.4" customHeight="1">
      <c r="A218" s="223"/>
      <c r="B218" s="676" t="s">
        <v>466</v>
      </c>
      <c r="C218" s="677"/>
      <c r="D218" s="677"/>
      <c r="E218" s="677"/>
      <c r="F218" s="677"/>
      <c r="G218" s="677"/>
      <c r="H218" s="677"/>
      <c r="I218" s="677"/>
      <c r="J218" s="677"/>
      <c r="K218" s="677"/>
      <c r="L218" s="677"/>
      <c r="M218" s="677"/>
    </row>
    <row r="219" spans="1:13" s="89" customFormat="1">
      <c r="A219" s="223"/>
      <c r="B219" s="677"/>
      <c r="C219" s="677"/>
      <c r="D219" s="677"/>
      <c r="E219" s="677"/>
      <c r="F219" s="677"/>
      <c r="G219" s="677"/>
      <c r="H219" s="677"/>
      <c r="I219" s="677"/>
      <c r="J219" s="677"/>
      <c r="K219" s="677"/>
      <c r="L219" s="677"/>
      <c r="M219" s="677"/>
    </row>
    <row r="220" spans="1:13" s="263" customFormat="1">
      <c r="A220" s="223"/>
      <c r="B220" s="273"/>
      <c r="C220" s="273"/>
      <c r="D220" s="273"/>
      <c r="E220" s="273"/>
      <c r="F220" s="273"/>
      <c r="G220" s="273"/>
      <c r="H220" s="273"/>
      <c r="I220" s="273"/>
      <c r="J220" s="273"/>
      <c r="K220" s="273"/>
      <c r="L220" s="273"/>
      <c r="M220" s="273"/>
    </row>
    <row r="221" spans="1:13" s="263" customFormat="1" ht="12" hidden="1">
      <c r="A221" s="223"/>
      <c r="B221" s="89"/>
      <c r="C221" s="89"/>
      <c r="D221" s="89"/>
      <c r="E221" s="89"/>
      <c r="F221" s="89"/>
      <c r="G221" s="89"/>
      <c r="H221" s="89"/>
      <c r="I221" s="89"/>
      <c r="J221" s="89"/>
      <c r="K221" s="28" t="s">
        <v>67</v>
      </c>
      <c r="L221" s="89"/>
      <c r="M221" s="28" t="s">
        <v>67</v>
      </c>
    </row>
    <row r="222" spans="1:13" s="263" customFormat="1" ht="12" hidden="1">
      <c r="A222" s="243"/>
      <c r="K222" s="31">
        <v>2019</v>
      </c>
      <c r="L222" s="115"/>
      <c r="M222" s="31">
        <v>2018</v>
      </c>
    </row>
    <row r="223" spans="1:13" s="263" customFormat="1" ht="15" hidden="1" customHeight="1">
      <c r="A223" s="223"/>
      <c r="J223" s="88"/>
      <c r="K223" s="632" t="s">
        <v>53</v>
      </c>
      <c r="L223" s="632"/>
      <c r="M223" s="632"/>
    </row>
    <row r="224" spans="1:13" s="263" customFormat="1" ht="15" hidden="1" customHeight="1">
      <c r="A224" s="223"/>
      <c r="B224" s="221" t="s">
        <v>72</v>
      </c>
    </row>
    <row r="225" spans="1:13" s="263" customFormat="1" ht="15" hidden="1" customHeight="1">
      <c r="A225" s="232">
        <f>A209+1</f>
        <v>10</v>
      </c>
      <c r="B225" s="263" t="s">
        <v>35</v>
      </c>
      <c r="J225" s="50"/>
      <c r="K225" s="96">
        <v>270</v>
      </c>
      <c r="M225" s="36">
        <v>270</v>
      </c>
    </row>
    <row r="226" spans="1:13" s="263" customFormat="1" ht="15" hidden="1" customHeight="1">
      <c r="A226" s="223"/>
      <c r="B226" s="263" t="s">
        <v>36</v>
      </c>
      <c r="K226" s="96">
        <v>135</v>
      </c>
      <c r="M226" s="36">
        <v>135</v>
      </c>
    </row>
    <row r="227" spans="1:13" s="263" customFormat="1" ht="15" hidden="1" customHeight="1">
      <c r="A227" s="223"/>
      <c r="B227" s="263" t="s">
        <v>52</v>
      </c>
      <c r="K227" s="96">
        <v>108</v>
      </c>
      <c r="M227" s="36">
        <v>108</v>
      </c>
    </row>
    <row r="228" spans="1:13" s="263" customFormat="1" ht="15" hidden="1" customHeight="1">
      <c r="A228" s="223"/>
      <c r="K228" s="117">
        <f>SUM(K225:K227)</f>
        <v>513</v>
      </c>
      <c r="M228" s="48">
        <f>SUM(M225:M227)</f>
        <v>513</v>
      </c>
    </row>
    <row r="229" spans="1:13" s="263" customFormat="1" ht="15" hidden="1" customHeight="1" thickBot="1">
      <c r="A229" s="223"/>
      <c r="B229" s="263" t="s">
        <v>71</v>
      </c>
      <c r="K229" s="96">
        <f>ROUND((K228*6%),0)</f>
        <v>31</v>
      </c>
      <c r="M229" s="37">
        <f>ROUND((M228*5%),0)</f>
        <v>26</v>
      </c>
    </row>
    <row r="230" spans="1:13" s="263" customFormat="1" ht="6.75" hidden="1" customHeight="1">
      <c r="A230" s="223"/>
      <c r="B230" s="263" t="s">
        <v>37</v>
      </c>
      <c r="K230" s="96">
        <v>132</v>
      </c>
      <c r="M230" s="36">
        <v>16</v>
      </c>
    </row>
    <row r="231" spans="1:13" ht="12" hidden="1" customHeight="1" thickBot="1">
      <c r="A231" s="223"/>
      <c r="B231" s="263"/>
      <c r="C231" s="263"/>
      <c r="D231" s="263"/>
      <c r="E231" s="263"/>
      <c r="F231" s="263"/>
      <c r="G231" s="263"/>
      <c r="H231" s="263"/>
      <c r="I231" s="263"/>
      <c r="J231" s="263"/>
      <c r="K231" s="118">
        <v>0</v>
      </c>
      <c r="L231" s="263"/>
      <c r="M231" s="49">
        <v>0</v>
      </c>
    </row>
    <row r="232" spans="1:13" ht="12" hidden="1">
      <c r="A232" s="86"/>
      <c r="B232" s="85"/>
      <c r="C232" s="85"/>
      <c r="D232" s="85"/>
      <c r="E232" s="85"/>
      <c r="F232" s="85"/>
      <c r="G232" s="85"/>
      <c r="H232" s="85"/>
      <c r="I232" s="447" t="s">
        <v>4</v>
      </c>
      <c r="J232" s="85"/>
      <c r="K232" s="325" t="s">
        <v>484</v>
      </c>
      <c r="L232" s="448"/>
      <c r="M232" s="325" t="s">
        <v>484</v>
      </c>
    </row>
    <row r="233" spans="1:13" ht="12" hidden="1">
      <c r="A233" s="86"/>
      <c r="B233" s="85"/>
      <c r="C233" s="85"/>
      <c r="D233" s="85"/>
      <c r="E233" s="85"/>
      <c r="F233" s="85"/>
      <c r="G233" s="85"/>
      <c r="H233" s="85"/>
      <c r="I233" s="85"/>
      <c r="J233" s="85"/>
      <c r="K233" s="323">
        <v>2020</v>
      </c>
      <c r="L233" s="449"/>
      <c r="M233" s="323">
        <v>2019</v>
      </c>
    </row>
    <row r="234" spans="1:13" ht="12" hidden="1">
      <c r="A234" s="442">
        <v>14</v>
      </c>
      <c r="B234" s="443" t="s">
        <v>72</v>
      </c>
      <c r="C234" s="85"/>
      <c r="D234" s="85"/>
      <c r="E234" s="85"/>
      <c r="F234" s="85"/>
      <c r="G234" s="85"/>
      <c r="H234" s="85"/>
      <c r="I234" s="85"/>
      <c r="J234" s="85"/>
      <c r="K234" s="665" t="s">
        <v>53</v>
      </c>
      <c r="L234" s="665"/>
      <c r="M234" s="665"/>
    </row>
    <row r="235" spans="1:13" ht="12" hidden="1">
      <c r="A235" s="442"/>
      <c r="B235" s="85"/>
      <c r="C235" s="85"/>
      <c r="D235" s="85"/>
      <c r="E235" s="85"/>
      <c r="F235" s="85"/>
      <c r="G235" s="85"/>
      <c r="H235" s="85"/>
      <c r="I235" s="85"/>
      <c r="J235" s="85"/>
      <c r="K235" s="450"/>
      <c r="L235" s="85"/>
      <c r="M235" s="451"/>
    </row>
    <row r="236" spans="1:13" s="58" customFormat="1" hidden="1">
      <c r="A236" s="86"/>
      <c r="B236" s="452" t="s">
        <v>57</v>
      </c>
      <c r="C236" s="85"/>
      <c r="D236" s="85"/>
      <c r="E236" s="85"/>
      <c r="F236" s="85"/>
      <c r="G236" s="23"/>
      <c r="H236" s="23"/>
      <c r="I236" s="324">
        <v>4</v>
      </c>
      <c r="J236" s="23"/>
      <c r="K236" s="453">
        <f>SUM('TB- 30 , June 2021'!I3:I12)</f>
        <v>9891675</v>
      </c>
      <c r="L236" s="454"/>
      <c r="M236" s="453">
        <v>204171</v>
      </c>
    </row>
    <row r="237" spans="1:13" s="58" customFormat="1" hidden="1">
      <c r="A237" s="86"/>
      <c r="B237" s="452" t="s">
        <v>305</v>
      </c>
      <c r="C237" s="85"/>
      <c r="D237" s="85"/>
      <c r="E237" s="85"/>
      <c r="F237" s="85"/>
      <c r="G237" s="23"/>
      <c r="H237" s="23"/>
      <c r="I237" s="324">
        <v>4</v>
      </c>
      <c r="J237" s="23"/>
      <c r="K237" s="453">
        <f>'TB- 30 , June 2021'!$I$13</f>
        <v>0</v>
      </c>
      <c r="L237" s="454"/>
      <c r="M237" s="453">
        <v>1755</v>
      </c>
    </row>
    <row r="238" spans="1:13" s="263" customFormat="1" hidden="1">
      <c r="A238" s="86"/>
      <c r="B238" s="452" t="s">
        <v>83</v>
      </c>
      <c r="C238" s="85"/>
      <c r="D238" s="85"/>
      <c r="E238" s="85"/>
      <c r="F238" s="85"/>
      <c r="G238" s="85"/>
      <c r="H238" s="85"/>
      <c r="I238" s="324">
        <v>5</v>
      </c>
      <c r="J238" s="455"/>
      <c r="K238" s="321">
        <v>0</v>
      </c>
      <c r="L238" s="85"/>
      <c r="M238" s="456">
        <v>172374</v>
      </c>
    </row>
    <row r="239" spans="1:13" s="66" customFormat="1" ht="12" hidden="1" thickBot="1">
      <c r="A239" s="457"/>
      <c r="B239" s="85"/>
      <c r="C239" s="85"/>
      <c r="D239" s="85"/>
      <c r="E239" s="85"/>
      <c r="F239" s="85"/>
      <c r="G239" s="85"/>
      <c r="H239" s="85"/>
      <c r="I239" s="85"/>
      <c r="J239" s="85"/>
      <c r="K239" s="458">
        <f>SUM(K236:K238)</f>
        <v>9891675</v>
      </c>
      <c r="L239" s="85"/>
      <c r="M239" s="458">
        <f>SUM(M236:M238)</f>
        <v>378300</v>
      </c>
    </row>
    <row r="240" spans="1:13" s="66" customFormat="1" ht="12">
      <c r="A240" s="245" t="s">
        <v>559</v>
      </c>
      <c r="B240" s="221" t="s">
        <v>152</v>
      </c>
      <c r="C240" s="263"/>
      <c r="D240" s="263"/>
      <c r="E240" s="263"/>
      <c r="F240" s="263"/>
      <c r="G240" s="263"/>
      <c r="H240" s="263"/>
      <c r="I240" s="263"/>
      <c r="J240" s="263"/>
      <c r="K240" s="263"/>
      <c r="L240" s="263"/>
      <c r="M240" s="263"/>
    </row>
    <row r="241" spans="1:15" s="66" customFormat="1">
      <c r="A241" s="263"/>
      <c r="B241" s="263"/>
      <c r="C241" s="263"/>
      <c r="D241" s="263"/>
      <c r="E241" s="263"/>
      <c r="F241" s="263"/>
      <c r="G241" s="263"/>
      <c r="H241" s="263"/>
      <c r="I241" s="263"/>
      <c r="J241" s="263"/>
      <c r="K241" s="263"/>
      <c r="L241" s="263"/>
      <c r="M241" s="263"/>
    </row>
    <row r="242" spans="1:15" s="66" customFormat="1" ht="12">
      <c r="A242" s="274"/>
      <c r="B242" s="686" t="s">
        <v>634</v>
      </c>
      <c r="C242" s="649"/>
      <c r="D242" s="649"/>
      <c r="E242" s="649"/>
      <c r="F242" s="649"/>
      <c r="G242" s="649"/>
      <c r="H242" s="649"/>
      <c r="I242" s="649"/>
      <c r="J242" s="649"/>
      <c r="K242" s="649"/>
      <c r="L242" s="649"/>
      <c r="M242" s="649"/>
      <c r="N242" s="66">
        <v>0.48</v>
      </c>
      <c r="O242" s="66">
        <v>0.04</v>
      </c>
    </row>
    <row r="243" spans="1:15" s="66" customFormat="1">
      <c r="A243" s="223"/>
      <c r="B243" s="649"/>
      <c r="C243" s="649"/>
      <c r="D243" s="649"/>
      <c r="E243" s="649"/>
      <c r="F243" s="649"/>
      <c r="G243" s="649"/>
      <c r="H243" s="649"/>
      <c r="I243" s="649"/>
      <c r="J243" s="649"/>
      <c r="K243" s="649"/>
      <c r="L243" s="649"/>
      <c r="M243" s="649"/>
    </row>
    <row r="244" spans="1:15" s="66" customFormat="1">
      <c r="A244" s="223"/>
      <c r="B244" s="649"/>
      <c r="C244" s="649"/>
      <c r="D244" s="649"/>
      <c r="E244" s="649"/>
      <c r="F244" s="649"/>
      <c r="G244" s="649"/>
      <c r="H244" s="649"/>
      <c r="I244" s="649"/>
      <c r="J244" s="649"/>
      <c r="K244" s="649"/>
      <c r="L244" s="649"/>
      <c r="M244" s="649"/>
    </row>
    <row r="245" spans="1:15" s="263" customFormat="1">
      <c r="A245" s="223"/>
    </row>
    <row r="246" spans="1:15" s="263" customFormat="1" ht="12">
      <c r="A246" s="245">
        <f>A240+1</f>
        <v>11</v>
      </c>
      <c r="B246" s="221" t="s">
        <v>328</v>
      </c>
    </row>
    <row r="247" spans="1:15" s="263" customFormat="1" ht="12">
      <c r="A247" s="232"/>
    </row>
    <row r="248" spans="1:15" s="263" customFormat="1">
      <c r="A248" s="223"/>
      <c r="B248" s="670" t="s">
        <v>127</v>
      </c>
      <c r="C248" s="670"/>
      <c r="D248" s="670"/>
      <c r="E248" s="670"/>
      <c r="F248" s="670"/>
      <c r="G248" s="670"/>
      <c r="H248" s="670"/>
      <c r="I248" s="670"/>
      <c r="J248" s="670"/>
      <c r="K248" s="670"/>
      <c r="L248" s="670"/>
      <c r="M248" s="670"/>
    </row>
    <row r="249" spans="1:15" s="263" customFormat="1">
      <c r="A249" s="223"/>
      <c r="B249" s="670"/>
      <c r="C249" s="670"/>
      <c r="D249" s="670"/>
      <c r="E249" s="670"/>
      <c r="F249" s="670"/>
      <c r="G249" s="670"/>
      <c r="H249" s="670"/>
      <c r="I249" s="670"/>
      <c r="J249" s="670"/>
      <c r="K249" s="670"/>
      <c r="L249" s="670"/>
      <c r="M249" s="670"/>
    </row>
    <row r="250" spans="1:15" s="263" customFormat="1">
      <c r="A250" s="223"/>
      <c r="B250" s="670"/>
      <c r="C250" s="670"/>
      <c r="D250" s="670"/>
      <c r="E250" s="670"/>
      <c r="F250" s="670"/>
      <c r="G250" s="670"/>
      <c r="H250" s="670"/>
      <c r="I250" s="670"/>
      <c r="J250" s="670"/>
      <c r="K250" s="670"/>
      <c r="L250" s="670"/>
      <c r="M250" s="670"/>
    </row>
    <row r="251" spans="1:15" s="263" customFormat="1">
      <c r="A251" s="223"/>
      <c r="B251" s="670"/>
      <c r="C251" s="670"/>
      <c r="D251" s="670"/>
      <c r="E251" s="670"/>
      <c r="F251" s="670"/>
      <c r="G251" s="670"/>
      <c r="H251" s="670"/>
      <c r="I251" s="670"/>
      <c r="J251" s="670"/>
      <c r="K251" s="670"/>
      <c r="L251" s="670"/>
      <c r="M251" s="670"/>
    </row>
    <row r="252" spans="1:15" s="263" customFormat="1">
      <c r="A252" s="223"/>
    </row>
    <row r="253" spans="1:15" s="263" customFormat="1">
      <c r="A253" s="223"/>
      <c r="B253" s="649" t="s">
        <v>126</v>
      </c>
      <c r="C253" s="649"/>
      <c r="D253" s="649"/>
      <c r="E253" s="649"/>
      <c r="F253" s="649"/>
      <c r="G253" s="649"/>
      <c r="H253" s="649"/>
      <c r="I253" s="649"/>
      <c r="J253" s="649"/>
      <c r="K253" s="649"/>
      <c r="L253" s="649"/>
      <c r="M253" s="649"/>
    </row>
    <row r="254" spans="1:15" s="263" customFormat="1">
      <c r="A254" s="223"/>
      <c r="B254" s="649"/>
      <c r="C254" s="649"/>
      <c r="D254" s="649"/>
      <c r="E254" s="649"/>
      <c r="F254" s="649"/>
      <c r="G254" s="649"/>
      <c r="H254" s="649"/>
      <c r="I254" s="649"/>
      <c r="J254" s="649"/>
      <c r="K254" s="649"/>
      <c r="L254" s="649"/>
      <c r="M254" s="649"/>
    </row>
    <row r="255" spans="1:15" s="263" customFormat="1">
      <c r="A255" s="223"/>
      <c r="B255" s="649"/>
      <c r="C255" s="649"/>
      <c r="D255" s="649"/>
      <c r="E255" s="649"/>
      <c r="F255" s="649"/>
      <c r="G255" s="649"/>
      <c r="H255" s="649"/>
      <c r="I255" s="649"/>
      <c r="J255" s="649"/>
      <c r="K255" s="649"/>
      <c r="L255" s="649"/>
      <c r="M255" s="649"/>
    </row>
    <row r="256" spans="1:15" s="263" customFormat="1">
      <c r="A256" s="223"/>
      <c r="B256" s="222"/>
      <c r="C256" s="222"/>
      <c r="D256" s="222"/>
      <c r="E256" s="222"/>
      <c r="F256" s="222"/>
      <c r="G256" s="222"/>
      <c r="H256" s="222"/>
      <c r="I256" s="222"/>
      <c r="J256" s="222"/>
      <c r="K256" s="222"/>
      <c r="L256" s="222"/>
      <c r="M256" s="222"/>
    </row>
    <row r="257" spans="1:13" s="263" customFormat="1">
      <c r="A257" s="223"/>
      <c r="B257" s="670" t="s">
        <v>339</v>
      </c>
      <c r="C257" s="670"/>
      <c r="D257" s="670"/>
      <c r="E257" s="670"/>
      <c r="F257" s="670"/>
      <c r="G257" s="670"/>
      <c r="H257" s="670"/>
      <c r="I257" s="670"/>
      <c r="J257" s="670"/>
      <c r="K257" s="670"/>
      <c r="L257" s="670"/>
      <c r="M257" s="670"/>
    </row>
    <row r="258" spans="1:13" s="263" customFormat="1">
      <c r="A258" s="223"/>
      <c r="B258" s="222"/>
      <c r="C258" s="222"/>
      <c r="D258" s="222"/>
      <c r="E258" s="222"/>
      <c r="F258" s="222"/>
      <c r="G258" s="222"/>
      <c r="H258" s="222"/>
      <c r="I258" s="222"/>
      <c r="J258" s="222"/>
      <c r="K258" s="222"/>
      <c r="L258" s="222"/>
      <c r="M258" s="222"/>
    </row>
    <row r="259" spans="1:13" s="263" customFormat="1">
      <c r="A259" s="223"/>
      <c r="B259" s="670" t="s">
        <v>338</v>
      </c>
      <c r="C259" s="670"/>
      <c r="D259" s="670"/>
      <c r="E259" s="670"/>
      <c r="F259" s="670"/>
      <c r="G259" s="670"/>
      <c r="H259" s="670"/>
      <c r="I259" s="670"/>
      <c r="J259" s="670"/>
      <c r="K259" s="670"/>
      <c r="L259" s="670"/>
      <c r="M259" s="670"/>
    </row>
    <row r="260" spans="1:13" s="263" customFormat="1">
      <c r="A260" s="223"/>
      <c r="B260" s="222"/>
      <c r="C260" s="222"/>
      <c r="D260" s="222"/>
      <c r="E260" s="222"/>
      <c r="F260" s="222"/>
      <c r="G260" s="222"/>
      <c r="H260" s="222"/>
      <c r="I260" s="222"/>
      <c r="J260" s="222"/>
      <c r="K260" s="222"/>
      <c r="L260" s="222"/>
      <c r="M260" s="222"/>
    </row>
    <row r="261" spans="1:13" s="263" customFormat="1">
      <c r="A261" s="223"/>
      <c r="B261" s="670" t="s">
        <v>320</v>
      </c>
      <c r="C261" s="670"/>
      <c r="D261" s="670"/>
      <c r="E261" s="670"/>
      <c r="F261" s="670"/>
      <c r="G261" s="670"/>
      <c r="H261" s="670"/>
      <c r="I261" s="670"/>
      <c r="J261" s="670"/>
      <c r="K261" s="670"/>
      <c r="L261" s="670"/>
      <c r="M261" s="670"/>
    </row>
    <row r="262" spans="1:13" s="298" customFormat="1">
      <c r="A262" s="223"/>
      <c r="B262" s="295"/>
      <c r="C262" s="295"/>
      <c r="D262" s="295"/>
      <c r="E262" s="295"/>
      <c r="F262" s="295"/>
      <c r="G262" s="295"/>
      <c r="H262" s="295"/>
      <c r="I262" s="295"/>
      <c r="J262" s="295"/>
      <c r="K262" s="295"/>
      <c r="L262" s="295"/>
      <c r="M262" s="295"/>
    </row>
    <row r="263" spans="1:13" s="263" customFormat="1" ht="12">
      <c r="A263" s="223"/>
      <c r="B263" s="333"/>
      <c r="C263" s="333"/>
      <c r="D263" s="333"/>
      <c r="E263" s="333"/>
      <c r="F263" s="333"/>
      <c r="G263" s="333"/>
      <c r="H263" s="333"/>
      <c r="I263" s="333"/>
      <c r="J263" s="333"/>
      <c r="K263" s="671" t="s">
        <v>561</v>
      </c>
      <c r="L263" s="671"/>
      <c r="M263" s="671"/>
    </row>
    <row r="264" spans="1:13" s="263" customFormat="1" ht="12">
      <c r="A264" s="223"/>
      <c r="B264" s="298"/>
      <c r="C264" s="226"/>
      <c r="D264" s="226"/>
      <c r="E264" s="298"/>
      <c r="F264" s="298"/>
      <c r="G264" s="298"/>
      <c r="H264" s="298"/>
      <c r="I264" s="298"/>
      <c r="J264" s="371"/>
      <c r="K264" s="372" t="s">
        <v>567</v>
      </c>
      <c r="L264" s="373"/>
      <c r="M264" s="542" t="s">
        <v>567</v>
      </c>
    </row>
    <row r="265" spans="1:13" s="263" customFormat="1" ht="12">
      <c r="B265" s="298"/>
      <c r="C265" s="298"/>
      <c r="D265" s="298"/>
      <c r="E265" s="298"/>
      <c r="F265" s="298"/>
      <c r="G265" s="298"/>
      <c r="H265" s="298"/>
      <c r="I265" s="298"/>
      <c r="J265" s="374"/>
      <c r="K265" s="31">
        <v>2021</v>
      </c>
      <c r="L265" s="115"/>
      <c r="M265" s="531">
        <v>2020</v>
      </c>
    </row>
    <row r="266" spans="1:13" s="263" customFormat="1" ht="12">
      <c r="B266" s="298"/>
      <c r="C266" s="298"/>
      <c r="D266" s="298"/>
      <c r="E266" s="298"/>
      <c r="F266" s="298"/>
      <c r="G266" s="298"/>
      <c r="H266" s="298"/>
      <c r="I266" s="298"/>
      <c r="J266" s="375"/>
      <c r="K266" s="684" t="s">
        <v>53</v>
      </c>
      <c r="L266" s="684"/>
      <c r="M266" s="684"/>
    </row>
    <row r="267" spans="1:13" s="298" customFormat="1" ht="12.9" customHeight="1">
      <c r="A267" s="243">
        <f>A246+0.1</f>
        <v>11.1</v>
      </c>
      <c r="B267" s="376" t="s">
        <v>343</v>
      </c>
      <c r="J267" s="375"/>
      <c r="K267" s="377"/>
      <c r="L267" s="377"/>
      <c r="M267" s="377"/>
    </row>
    <row r="268" spans="1:13" s="298" customFormat="1" ht="12.9" customHeight="1">
      <c r="J268" s="375"/>
      <c r="K268" s="377"/>
      <c r="L268" s="377"/>
      <c r="M268" s="377"/>
    </row>
    <row r="269" spans="1:13" s="263" customFormat="1" ht="12.9" customHeight="1">
      <c r="A269" s="241"/>
      <c r="B269" s="271" t="s">
        <v>340</v>
      </c>
      <c r="C269" s="226"/>
      <c r="D269" s="226"/>
      <c r="E269" s="298"/>
      <c r="F269" s="298"/>
      <c r="G269" s="298"/>
      <c r="H269" s="298"/>
      <c r="I269" s="298"/>
      <c r="J269" s="100"/>
      <c r="K269" s="378"/>
      <c r="L269" s="378"/>
      <c r="M269" s="100"/>
    </row>
    <row r="270" spans="1:13" s="263" customFormat="1" ht="12.9" customHeight="1">
      <c r="A270" s="241"/>
      <c r="B270" s="379" t="s">
        <v>90</v>
      </c>
      <c r="C270" s="226"/>
      <c r="D270" s="226"/>
      <c r="E270" s="298"/>
      <c r="F270" s="298"/>
      <c r="G270" s="298"/>
      <c r="H270" s="298"/>
      <c r="I270" s="298"/>
      <c r="J270" s="378"/>
      <c r="K270" s="378">
        <f>IS!F19+IS!F20</f>
        <v>1638</v>
      </c>
      <c r="L270" s="378"/>
      <c r="M270" s="378">
        <v>741</v>
      </c>
    </row>
    <row r="271" spans="1:13" s="263" customFormat="1" ht="12.9" customHeight="1">
      <c r="A271" s="241"/>
      <c r="B271" s="304" t="s">
        <v>465</v>
      </c>
      <c r="C271" s="226"/>
      <c r="D271" s="226"/>
      <c r="E271" s="298"/>
      <c r="F271" s="298"/>
      <c r="G271" s="298"/>
      <c r="H271" s="298"/>
      <c r="I271" s="298"/>
      <c r="J271" s="378"/>
      <c r="K271" s="378">
        <f>IS!F21</f>
        <v>21</v>
      </c>
      <c r="L271" s="378"/>
      <c r="M271" s="378">
        <v>278</v>
      </c>
    </row>
    <row r="272" spans="1:13" s="472" customFormat="1" ht="12.9" customHeight="1">
      <c r="A272" s="241"/>
      <c r="B272" s="304" t="s">
        <v>594</v>
      </c>
      <c r="C272" s="468"/>
      <c r="D272" s="468"/>
      <c r="J272" s="378"/>
      <c r="K272" s="378">
        <f>+IS!F22</f>
        <v>2147</v>
      </c>
      <c r="L272" s="378"/>
      <c r="M272" s="378">
        <v>0</v>
      </c>
    </row>
    <row r="273" spans="1:13" s="263" customFormat="1" ht="12.9" customHeight="1">
      <c r="A273" s="241"/>
      <c r="B273" s="107"/>
      <c r="C273" s="226"/>
      <c r="D273" s="226"/>
      <c r="E273" s="298"/>
      <c r="F273" s="298"/>
      <c r="G273" s="298"/>
      <c r="H273" s="298"/>
      <c r="I273" s="298"/>
      <c r="J273" s="378"/>
      <c r="K273" s="378"/>
      <c r="L273" s="378"/>
      <c r="M273" s="378"/>
    </row>
    <row r="274" spans="1:13" s="263" customFormat="1" ht="12.9" customHeight="1">
      <c r="A274" s="241"/>
      <c r="B274" s="331" t="s">
        <v>355</v>
      </c>
      <c r="C274" s="226"/>
      <c r="D274" s="226"/>
      <c r="E274" s="298"/>
      <c r="F274" s="298"/>
      <c r="G274" s="298"/>
      <c r="H274" s="298"/>
      <c r="I274" s="298"/>
      <c r="J274" s="378"/>
      <c r="K274" s="378"/>
      <c r="L274" s="378"/>
      <c r="M274" s="378"/>
    </row>
    <row r="275" spans="1:13" s="263" customFormat="1" ht="12.9" customHeight="1">
      <c r="A275" s="241"/>
      <c r="B275" s="331"/>
      <c r="C275" s="226"/>
      <c r="D275" s="226"/>
      <c r="E275" s="298"/>
      <c r="F275" s="298"/>
      <c r="G275" s="298"/>
      <c r="H275" s="298"/>
      <c r="I275" s="298"/>
      <c r="J275" s="378"/>
      <c r="K275" s="378"/>
      <c r="L275" s="378"/>
      <c r="M275" s="378"/>
    </row>
    <row r="276" spans="1:13" s="263" customFormat="1" ht="12.9" customHeight="1">
      <c r="A276" s="241"/>
      <c r="B276" s="271" t="s">
        <v>21</v>
      </c>
      <c r="C276" s="298"/>
      <c r="D276" s="298"/>
      <c r="E276" s="298"/>
      <c r="F276" s="298"/>
      <c r="G276" s="298"/>
      <c r="H276" s="298"/>
      <c r="I276" s="298"/>
      <c r="J276" s="378"/>
      <c r="K276" s="378"/>
      <c r="L276" s="378"/>
      <c r="M276" s="378"/>
    </row>
    <row r="277" spans="1:13" s="263" customFormat="1" ht="12.9" customHeight="1">
      <c r="A277" s="237"/>
      <c r="B277" s="269" t="s">
        <v>73</v>
      </c>
      <c r="C277" s="298"/>
      <c r="D277" s="298"/>
      <c r="E277" s="298"/>
      <c r="F277" s="298"/>
      <c r="G277" s="298"/>
      <c r="H277" s="298"/>
      <c r="I277" s="298"/>
      <c r="J277" s="378"/>
      <c r="K277" s="380">
        <f>-'TB- 30 , June 2021'!K59-'TB- 30 , June 2021'!K60-'TB- 30 , June 2021'!K61</f>
        <v>91</v>
      </c>
      <c r="L277" s="378"/>
      <c r="M277" s="380">
        <v>149</v>
      </c>
    </row>
    <row r="278" spans="1:13" s="263" customFormat="1" ht="12.9" customHeight="1">
      <c r="A278" s="237"/>
      <c r="B278" s="269" t="s">
        <v>22</v>
      </c>
      <c r="C278" s="298"/>
      <c r="D278" s="298"/>
      <c r="E278" s="298"/>
      <c r="F278" s="298"/>
      <c r="G278" s="298"/>
      <c r="H278" s="298"/>
      <c r="I278" s="298"/>
      <c r="J278" s="378"/>
      <c r="K278" s="381">
        <f>+'TB- 30 , June 2021'!K84</f>
        <v>8</v>
      </c>
      <c r="L278" s="378"/>
      <c r="M278" s="381">
        <v>0</v>
      </c>
    </row>
    <row r="279" spans="1:13" s="263" customFormat="1" ht="12.9" customHeight="1">
      <c r="A279" s="237"/>
      <c r="B279" s="269"/>
      <c r="C279" s="298"/>
      <c r="D279" s="298"/>
      <c r="E279" s="298"/>
      <c r="F279" s="298"/>
      <c r="G279" s="298"/>
      <c r="H279" s="298"/>
      <c r="I279" s="298"/>
      <c r="J279" s="378"/>
      <c r="K279" s="380"/>
      <c r="L279" s="378"/>
      <c r="M279" s="380"/>
    </row>
    <row r="280" spans="1:13" s="263" customFormat="1" ht="12.9" customHeight="1">
      <c r="A280" s="237"/>
      <c r="B280" s="622" t="s">
        <v>613</v>
      </c>
      <c r="C280" s="298"/>
      <c r="D280" s="298"/>
      <c r="E280" s="298"/>
      <c r="F280" s="298"/>
      <c r="G280" s="298"/>
      <c r="H280" s="298"/>
      <c r="I280" s="298"/>
      <c r="J280" s="378"/>
      <c r="K280" s="380"/>
      <c r="L280" s="378"/>
      <c r="M280" s="380"/>
    </row>
    <row r="281" spans="1:13" s="472" customFormat="1" ht="12.9" customHeight="1">
      <c r="A281" s="237"/>
      <c r="B281" s="623" t="s">
        <v>602</v>
      </c>
      <c r="J281" s="378"/>
      <c r="K281" s="380"/>
      <c r="L281" s="378"/>
      <c r="M281" s="380"/>
    </row>
    <row r="282" spans="1:13" s="263" customFormat="1" ht="12.9" customHeight="1">
      <c r="A282" s="237"/>
      <c r="B282" s="382" t="s">
        <v>90</v>
      </c>
      <c r="C282" s="298"/>
      <c r="D282" s="298"/>
      <c r="E282" s="298"/>
      <c r="F282" s="298"/>
      <c r="G282" s="298"/>
      <c r="H282" s="298"/>
      <c r="I282" s="298"/>
      <c r="J282" s="378"/>
      <c r="K282" s="380">
        <f>IS!F24+IS!F25</f>
        <v>305</v>
      </c>
      <c r="L282" s="378"/>
      <c r="M282" s="380">
        <v>260</v>
      </c>
    </row>
    <row r="283" spans="1:13" s="263" customFormat="1" ht="12.9" customHeight="1">
      <c r="A283" s="241"/>
      <c r="B283" s="69"/>
      <c r="C283" s="298"/>
      <c r="D283" s="298"/>
      <c r="E283" s="298"/>
      <c r="F283" s="298"/>
      <c r="G283" s="298"/>
      <c r="H283" s="298"/>
      <c r="I283" s="298"/>
      <c r="J283" s="378"/>
      <c r="K283" s="378"/>
      <c r="L283" s="378"/>
      <c r="M283" s="378"/>
    </row>
    <row r="284" spans="1:13" s="100" customFormat="1" ht="12.9" customHeight="1">
      <c r="A284" s="241"/>
      <c r="B284" s="271" t="s">
        <v>131</v>
      </c>
      <c r="C284" s="298"/>
      <c r="D284" s="298"/>
      <c r="E284" s="298"/>
      <c r="F284" s="298"/>
      <c r="G284" s="298"/>
      <c r="H284" s="298"/>
      <c r="I284" s="298"/>
      <c r="J284" s="378"/>
      <c r="K284" s="378"/>
      <c r="L284" s="378"/>
      <c r="M284" s="378"/>
    </row>
    <row r="285" spans="1:13" s="100" customFormat="1" ht="12.9" customHeight="1">
      <c r="A285" s="241"/>
      <c r="B285" s="267" t="s">
        <v>109</v>
      </c>
      <c r="C285" s="298"/>
      <c r="D285" s="298"/>
      <c r="E285" s="298"/>
      <c r="F285" s="298"/>
      <c r="G285" s="298"/>
      <c r="H285" s="298"/>
      <c r="I285" s="298"/>
      <c r="J285" s="378"/>
      <c r="K285" s="378">
        <v>6</v>
      </c>
      <c r="L285" s="378"/>
      <c r="M285" s="378">
        <v>1</v>
      </c>
    </row>
    <row r="286" spans="1:13" s="100" customFormat="1" ht="12.9" customHeight="1">
      <c r="A286" s="241"/>
      <c r="C286" s="226"/>
      <c r="D286" s="226"/>
      <c r="E286" s="108"/>
      <c r="F286" s="108"/>
      <c r="G286" s="383"/>
      <c r="H286" s="383"/>
      <c r="I286" s="383"/>
      <c r="J286" s="384"/>
      <c r="K286" s="385"/>
      <c r="L286" s="386"/>
      <c r="M286" s="385"/>
    </row>
    <row r="287" spans="1:13" s="100" customFormat="1" ht="12">
      <c r="A287" s="241"/>
      <c r="C287" s="226"/>
      <c r="D287" s="226"/>
      <c r="E287" s="108"/>
      <c r="F287" s="108"/>
      <c r="G287" s="383"/>
      <c r="H287" s="383"/>
      <c r="I287" s="383"/>
      <c r="J287" s="384"/>
      <c r="K287" s="387" t="s">
        <v>567</v>
      </c>
      <c r="L287" s="388"/>
      <c r="M287" s="543" t="s">
        <v>67</v>
      </c>
    </row>
    <row r="288" spans="1:13" s="100" customFormat="1" ht="12">
      <c r="A288" s="241"/>
      <c r="C288" s="226"/>
      <c r="D288" s="226"/>
      <c r="E288" s="108"/>
      <c r="F288" s="108"/>
      <c r="G288" s="383"/>
      <c r="H288" s="383"/>
      <c r="I288" s="383"/>
      <c r="J288" s="384"/>
      <c r="K288" s="389">
        <v>2021</v>
      </c>
      <c r="L288" s="388"/>
      <c r="M288" s="544">
        <v>2021</v>
      </c>
    </row>
    <row r="289" spans="1:13" s="100" customFormat="1" ht="12">
      <c r="A289" s="241"/>
      <c r="C289" s="226"/>
      <c r="D289" s="226"/>
      <c r="E289" s="108"/>
      <c r="F289" s="108"/>
      <c r="G289" s="383"/>
      <c r="H289" s="383"/>
      <c r="I289" s="383"/>
      <c r="J289" s="384"/>
      <c r="K289" s="684" t="s">
        <v>53</v>
      </c>
      <c r="L289" s="684"/>
      <c r="M289" s="684"/>
    </row>
    <row r="290" spans="1:13" s="100" customFormat="1" ht="12.9" customHeight="1">
      <c r="A290" s="235">
        <f>A267+0.1</f>
        <v>11.2</v>
      </c>
      <c r="B290" s="271" t="s">
        <v>344</v>
      </c>
      <c r="C290" s="267"/>
      <c r="D290" s="267"/>
      <c r="E290" s="108"/>
      <c r="F290" s="108"/>
      <c r="G290" s="383"/>
      <c r="H290" s="383"/>
      <c r="I290" s="383"/>
      <c r="J290" s="390"/>
    </row>
    <row r="291" spans="1:13" s="100" customFormat="1" ht="12.9" customHeight="1">
      <c r="A291" s="237"/>
      <c r="B291" s="271"/>
      <c r="C291" s="267"/>
      <c r="D291" s="267"/>
      <c r="E291" s="108"/>
      <c r="F291" s="108"/>
      <c r="G291" s="383"/>
      <c r="H291" s="383"/>
      <c r="I291" s="383"/>
      <c r="J291" s="390"/>
    </row>
    <row r="292" spans="1:13" s="100" customFormat="1" ht="12.9" customHeight="1">
      <c r="A292" s="237"/>
      <c r="B292" s="271" t="s">
        <v>50</v>
      </c>
      <c r="C292" s="267"/>
      <c r="D292" s="267"/>
      <c r="E292" s="108"/>
      <c r="F292" s="108"/>
      <c r="G292" s="383"/>
      <c r="H292" s="383"/>
      <c r="I292" s="383"/>
      <c r="J292" s="390"/>
      <c r="K292" s="377"/>
      <c r="L292" s="377"/>
      <c r="M292" s="377"/>
    </row>
    <row r="293" spans="1:13" s="100" customFormat="1" ht="12.9" customHeight="1">
      <c r="A293" s="237"/>
      <c r="B293" s="269" t="s">
        <v>481</v>
      </c>
      <c r="C293" s="267"/>
      <c r="D293" s="267"/>
      <c r="E293" s="383"/>
      <c r="F293" s="383"/>
      <c r="G293" s="383"/>
      <c r="H293" s="383"/>
      <c r="I293" s="383"/>
      <c r="J293" s="383"/>
      <c r="K293" s="378">
        <f>-'TB- 30 , June 2021'!K38</f>
        <v>260</v>
      </c>
      <c r="L293" s="378"/>
      <c r="M293" s="378">
        <v>193</v>
      </c>
    </row>
    <row r="294" spans="1:13" s="100" customFormat="1" ht="12.9" customHeight="1">
      <c r="A294" s="237"/>
      <c r="B294" s="269" t="s">
        <v>120</v>
      </c>
      <c r="C294" s="267"/>
      <c r="D294" s="267"/>
      <c r="E294" s="383"/>
      <c r="F294" s="383"/>
      <c r="G294" s="383"/>
      <c r="H294" s="383"/>
      <c r="I294" s="383"/>
      <c r="J294" s="383"/>
      <c r="K294" s="378">
        <f>-'TB- 30 , June 2021'!K40</f>
        <v>34</v>
      </c>
      <c r="L294" s="378"/>
      <c r="M294" s="378">
        <v>25</v>
      </c>
    </row>
    <row r="295" spans="1:13" s="100" customFormat="1" ht="12.9" customHeight="1">
      <c r="A295" s="237"/>
      <c r="B295" s="69" t="s">
        <v>341</v>
      </c>
      <c r="C295" s="267"/>
      <c r="D295" s="267"/>
      <c r="E295" s="383"/>
      <c r="F295" s="383"/>
      <c r="G295" s="383"/>
      <c r="H295" s="383"/>
      <c r="I295" s="383"/>
      <c r="J295" s="383"/>
      <c r="K295" s="378">
        <f>-'TB- 30 , June 2021'!K52</f>
        <v>0</v>
      </c>
      <c r="L295" s="378"/>
      <c r="M295" s="378">
        <v>62</v>
      </c>
    </row>
    <row r="296" spans="1:13" s="100" customFormat="1" ht="12.9" customHeight="1">
      <c r="A296" s="237"/>
      <c r="B296" s="69" t="s">
        <v>635</v>
      </c>
      <c r="C296" s="267"/>
      <c r="D296" s="267"/>
      <c r="E296" s="383"/>
      <c r="F296" s="383"/>
      <c r="G296" s="383"/>
      <c r="H296" s="383"/>
      <c r="I296" s="383"/>
      <c r="J296" s="383"/>
      <c r="K296" s="378">
        <f>-'TB- 30 , June 2021'!K39</f>
        <v>28</v>
      </c>
      <c r="L296" s="378"/>
      <c r="M296" s="378">
        <v>25</v>
      </c>
    </row>
    <row r="297" spans="1:13" s="100" customFormat="1" ht="12.9" customHeight="1">
      <c r="A297" s="237"/>
      <c r="B297" s="69" t="s">
        <v>614</v>
      </c>
      <c r="C297" s="267"/>
      <c r="D297" s="267"/>
      <c r="E297" s="383"/>
      <c r="F297" s="383"/>
      <c r="G297" s="383"/>
      <c r="H297" s="383"/>
      <c r="I297" s="383"/>
      <c r="J297" s="383"/>
      <c r="K297" s="378">
        <f>-'TB- 30 , June 2021'!K53</f>
        <v>2147</v>
      </c>
      <c r="L297" s="378"/>
      <c r="M297" s="378">
        <v>0</v>
      </c>
    </row>
    <row r="298" spans="1:13" s="100" customFormat="1" ht="12.9" customHeight="1">
      <c r="A298" s="237"/>
      <c r="B298" s="109"/>
      <c r="C298" s="267"/>
      <c r="D298" s="267"/>
      <c r="E298" s="108"/>
      <c r="F298" s="108"/>
      <c r="G298" s="383"/>
      <c r="H298" s="383"/>
      <c r="I298" s="383"/>
      <c r="J298" s="390"/>
      <c r="K298" s="390"/>
      <c r="L298" s="390"/>
      <c r="M298" s="390"/>
    </row>
    <row r="299" spans="1:13" s="100" customFormat="1" ht="12.9" customHeight="1">
      <c r="A299" s="237"/>
      <c r="B299" s="331" t="s">
        <v>355</v>
      </c>
      <c r="C299" s="267"/>
      <c r="D299" s="267"/>
      <c r="E299" s="108"/>
      <c r="F299" s="108"/>
      <c r="G299" s="383"/>
      <c r="H299" s="383"/>
      <c r="I299" s="383"/>
      <c r="J299" s="390"/>
      <c r="K299" s="390"/>
      <c r="L299" s="390"/>
      <c r="M299" s="390"/>
    </row>
    <row r="300" spans="1:13" s="100" customFormat="1" ht="12.9" customHeight="1">
      <c r="A300" s="237"/>
      <c r="B300" s="109"/>
      <c r="C300" s="267"/>
      <c r="D300" s="267"/>
      <c r="E300" s="108"/>
      <c r="F300" s="108"/>
      <c r="G300" s="383"/>
      <c r="H300" s="383"/>
      <c r="I300" s="383"/>
      <c r="J300" s="390"/>
      <c r="K300" s="390"/>
      <c r="L300" s="390"/>
      <c r="M300" s="390"/>
    </row>
    <row r="301" spans="1:13" s="100" customFormat="1" ht="12.9" customHeight="1">
      <c r="A301" s="237"/>
      <c r="B301" s="271" t="s">
        <v>21</v>
      </c>
      <c r="C301" s="267"/>
      <c r="D301" s="267"/>
      <c r="E301" s="108"/>
      <c r="F301" s="108"/>
      <c r="G301" s="383"/>
      <c r="H301" s="383"/>
      <c r="I301" s="383"/>
      <c r="J301" s="390"/>
      <c r="K301" s="390"/>
      <c r="L301" s="390"/>
      <c r="M301" s="390"/>
    </row>
    <row r="302" spans="1:13" s="100" customFormat="1" ht="12.9" customHeight="1">
      <c r="A302" s="237"/>
      <c r="B302" s="391" t="s">
        <v>130</v>
      </c>
      <c r="C302" s="267"/>
      <c r="D302" s="267"/>
      <c r="E302" s="108"/>
      <c r="F302" s="108"/>
      <c r="G302" s="383"/>
      <c r="H302" s="383"/>
      <c r="I302" s="383"/>
      <c r="J302" s="390"/>
      <c r="K302" s="327">
        <f>+'TB- 30 , June 2021'!K4+'TB- 30 , June 2021'!K5</f>
        <v>3264</v>
      </c>
      <c r="L302" s="327"/>
      <c r="M302" s="327">
        <v>2747</v>
      </c>
    </row>
    <row r="303" spans="1:13" s="100" customFormat="1" ht="12.9" customHeight="1">
      <c r="A303" s="237"/>
      <c r="B303" s="269" t="s">
        <v>121</v>
      </c>
      <c r="C303" s="267"/>
      <c r="D303" s="267"/>
      <c r="E303" s="108"/>
      <c r="F303" s="108"/>
      <c r="G303" s="383"/>
      <c r="H303" s="383"/>
      <c r="I303" s="383"/>
      <c r="J303" s="390"/>
      <c r="K303" s="327">
        <f>+'TB- 30 , June 2021'!K20</f>
        <v>0</v>
      </c>
      <c r="L303" s="327"/>
      <c r="M303" s="327">
        <v>0</v>
      </c>
    </row>
    <row r="304" spans="1:13" s="100" customFormat="1" ht="12.9" customHeight="1">
      <c r="A304" s="237"/>
      <c r="B304" s="69"/>
      <c r="C304" s="298"/>
      <c r="D304" s="267"/>
      <c r="E304" s="383"/>
      <c r="F304" s="383"/>
      <c r="G304" s="383"/>
      <c r="H304" s="383"/>
      <c r="I304" s="383"/>
      <c r="J304" s="383"/>
      <c r="K304" s="378"/>
      <c r="L304" s="378"/>
      <c r="M304" s="378"/>
    </row>
    <row r="305" spans="1:13" s="100" customFormat="1" ht="12.9" customHeight="1">
      <c r="A305" s="237"/>
      <c r="B305" s="271" t="s">
        <v>84</v>
      </c>
      <c r="C305" s="298"/>
      <c r="D305" s="267"/>
      <c r="E305" s="383"/>
      <c r="F305" s="383"/>
      <c r="G305" s="383"/>
      <c r="H305" s="383"/>
      <c r="I305" s="383"/>
      <c r="J305" s="383"/>
      <c r="K305" s="378"/>
      <c r="L305" s="378"/>
      <c r="M305" s="378"/>
    </row>
    <row r="306" spans="1:13" s="100" customFormat="1" ht="12.9" customHeight="1">
      <c r="A306" s="237"/>
      <c r="B306" s="107" t="s">
        <v>602</v>
      </c>
      <c r="C306" s="472"/>
      <c r="D306" s="267"/>
      <c r="E306" s="383"/>
      <c r="F306" s="383"/>
      <c r="G306" s="383"/>
      <c r="H306" s="383"/>
      <c r="I306" s="383"/>
      <c r="J306" s="383"/>
      <c r="K306" s="378"/>
      <c r="L306" s="378"/>
      <c r="M306" s="378"/>
    </row>
    <row r="307" spans="1:13" s="100" customFormat="1" ht="12.9" customHeight="1">
      <c r="A307" s="237"/>
      <c r="B307" s="226" t="s">
        <v>82</v>
      </c>
      <c r="C307" s="298"/>
      <c r="D307" s="267"/>
      <c r="E307" s="383"/>
      <c r="F307" s="383"/>
      <c r="G307" s="383"/>
      <c r="H307" s="383"/>
      <c r="I307" s="383"/>
      <c r="J307" s="383"/>
      <c r="K307" s="378">
        <f>-'TB- 30 , June 2021'!K43</f>
        <v>120</v>
      </c>
      <c r="L307" s="378"/>
      <c r="M307" s="378">
        <v>73</v>
      </c>
    </row>
    <row r="308" spans="1:13" s="100" customFormat="1" ht="12">
      <c r="A308" s="237"/>
      <c r="B308" s="226" t="s">
        <v>120</v>
      </c>
      <c r="C308" s="298"/>
      <c r="D308" s="267"/>
      <c r="E308" s="383"/>
      <c r="F308" s="383"/>
      <c r="G308" s="383"/>
      <c r="H308" s="383"/>
      <c r="I308" s="383"/>
      <c r="J308" s="383"/>
      <c r="K308" s="378">
        <f>-'TB- 30 , June 2021'!K42</f>
        <v>16</v>
      </c>
      <c r="L308" s="378"/>
      <c r="M308" s="378">
        <v>9</v>
      </c>
    </row>
    <row r="309" spans="1:13" s="100" customFormat="1" ht="12">
      <c r="A309" s="237"/>
      <c r="C309" s="298"/>
      <c r="D309" s="267"/>
      <c r="E309" s="383"/>
      <c r="F309" s="383"/>
      <c r="G309" s="383"/>
      <c r="H309" s="383"/>
      <c r="I309" s="383"/>
      <c r="J309" s="383"/>
      <c r="K309" s="378"/>
      <c r="L309" s="378"/>
      <c r="M309" s="378"/>
    </row>
    <row r="310" spans="1:13" s="100" customFormat="1" ht="12">
      <c r="A310" s="237"/>
      <c r="B310" s="271" t="s">
        <v>131</v>
      </c>
      <c r="C310" s="472"/>
      <c r="D310" s="267"/>
      <c r="E310" s="383"/>
      <c r="F310" s="383"/>
      <c r="G310" s="383"/>
      <c r="H310" s="383"/>
      <c r="I310" s="383"/>
      <c r="J310" s="383"/>
      <c r="K310" s="378"/>
      <c r="L310" s="378"/>
      <c r="M310" s="378"/>
    </row>
    <row r="311" spans="1:13" s="100" customFormat="1" ht="12">
      <c r="A311" s="237"/>
      <c r="B311" s="267" t="s">
        <v>619</v>
      </c>
      <c r="C311" s="472"/>
      <c r="D311" s="267"/>
      <c r="E311" s="383"/>
      <c r="F311" s="383"/>
      <c r="G311" s="383"/>
      <c r="H311" s="383"/>
      <c r="I311" s="383"/>
      <c r="J311" s="383"/>
      <c r="K311" s="378">
        <v>6</v>
      </c>
      <c r="L311" s="378"/>
      <c r="M311" s="378">
        <v>0</v>
      </c>
    </row>
    <row r="312" spans="1:13" s="100" customFormat="1" ht="12">
      <c r="A312" s="237"/>
      <c r="B312" s="495"/>
      <c r="C312" s="472"/>
      <c r="D312" s="267"/>
      <c r="E312" s="383"/>
      <c r="F312" s="383"/>
      <c r="G312" s="383"/>
      <c r="H312" s="383"/>
      <c r="I312" s="383"/>
      <c r="J312" s="383"/>
      <c r="K312" s="378"/>
      <c r="L312" s="378"/>
      <c r="M312" s="378"/>
    </row>
    <row r="313" spans="1:13" s="199" customFormat="1" ht="11.25" customHeight="1">
      <c r="A313" s="308" t="s">
        <v>51</v>
      </c>
      <c r="B313" s="712" t="s">
        <v>78</v>
      </c>
      <c r="C313" s="712"/>
      <c r="D313" s="712"/>
      <c r="E313" s="712"/>
      <c r="F313" s="712"/>
      <c r="G313" s="712"/>
      <c r="H313" s="712"/>
      <c r="I313" s="712"/>
      <c r="J313" s="712"/>
      <c r="K313" s="712"/>
      <c r="L313" s="712"/>
      <c r="M313" s="712"/>
    </row>
    <row r="314" spans="1:13" s="199" customFormat="1" ht="12" customHeight="1">
      <c r="B314" s="712"/>
      <c r="C314" s="712"/>
      <c r="D314" s="712"/>
      <c r="E314" s="712"/>
      <c r="F314" s="712"/>
      <c r="G314" s="712"/>
      <c r="H314" s="712"/>
      <c r="I314" s="712"/>
      <c r="J314" s="712"/>
      <c r="K314" s="712"/>
      <c r="L314" s="712"/>
      <c r="M314" s="712"/>
    </row>
    <row r="315" spans="1:13" s="468" customFormat="1">
      <c r="A315" s="308"/>
      <c r="B315" s="460"/>
      <c r="C315" s="460"/>
      <c r="D315" s="460"/>
      <c r="E315" s="460"/>
      <c r="F315" s="460"/>
      <c r="G315" s="460"/>
      <c r="H315" s="460"/>
      <c r="I315" s="460"/>
      <c r="J315" s="460"/>
      <c r="K315" s="460"/>
      <c r="L315" s="460"/>
      <c r="M315" s="460"/>
    </row>
    <row r="316" spans="1:13" ht="12">
      <c r="A316" s="243">
        <f>A290+0.1</f>
        <v>11.3</v>
      </c>
      <c r="B316" s="271" t="s">
        <v>345</v>
      </c>
      <c r="C316" s="332"/>
      <c r="D316" s="332"/>
      <c r="E316" s="332"/>
      <c r="F316" s="332"/>
      <c r="G316" s="332"/>
      <c r="H316" s="332"/>
      <c r="I316" s="332"/>
      <c r="J316" s="114"/>
      <c r="K316" s="111"/>
      <c r="L316" s="111"/>
      <c r="M316" s="114"/>
    </row>
    <row r="317" spans="1:13">
      <c r="A317" s="226"/>
    </row>
    <row r="329" spans="1:1" s="468" customFormat="1">
      <c r="A329" s="234"/>
    </row>
    <row r="330" spans="1:1" s="468" customFormat="1">
      <c r="A330" s="234"/>
    </row>
    <row r="331" spans="1:1" s="468" customFormat="1">
      <c r="A331" s="234"/>
    </row>
    <row r="332" spans="1:1" s="468" customFormat="1">
      <c r="A332" s="234"/>
    </row>
    <row r="333" spans="1:1" s="468" customFormat="1">
      <c r="A333" s="234"/>
    </row>
    <row r="334" spans="1:1" s="468" customFormat="1">
      <c r="A334" s="234"/>
    </row>
    <row r="335" spans="1:1" s="468" customFormat="1">
      <c r="A335" s="234"/>
    </row>
    <row r="336" spans="1:1" s="468" customFormat="1">
      <c r="A336" s="234"/>
    </row>
    <row r="337" spans="1:1" s="468" customFormat="1">
      <c r="A337" s="234"/>
    </row>
    <row r="338" spans="1:1" s="468" customFormat="1">
      <c r="A338" s="234"/>
    </row>
    <row r="339" spans="1:1" s="468" customFormat="1">
      <c r="A339" s="234"/>
    </row>
    <row r="340" spans="1:1" s="468" customFormat="1">
      <c r="A340" s="234"/>
    </row>
    <row r="353" spans="1:13" s="468" customFormat="1">
      <c r="A353" s="234"/>
    </row>
    <row r="354" spans="1:13" s="468" customFormat="1" ht="12">
      <c r="A354" s="245">
        <f>+A246+1</f>
        <v>12</v>
      </c>
      <c r="B354" s="495" t="s">
        <v>645</v>
      </c>
    </row>
    <row r="355" spans="1:13" s="468" customFormat="1">
      <c r="A355" s="234"/>
    </row>
    <row r="356" spans="1:13" s="468" customFormat="1" ht="11.4" customHeight="1">
      <c r="A356" s="234"/>
      <c r="B356" s="712" t="s">
        <v>646</v>
      </c>
      <c r="C356" s="712"/>
      <c r="D356" s="712"/>
      <c r="E356" s="712"/>
      <c r="F356" s="712"/>
      <c r="G356" s="712"/>
      <c r="H356" s="712"/>
      <c r="I356" s="712"/>
      <c r="J356" s="712"/>
      <c r="K356" s="712"/>
      <c r="L356" s="712"/>
      <c r="M356" s="712"/>
    </row>
    <row r="357" spans="1:13" s="468" customFormat="1">
      <c r="A357" s="234"/>
      <c r="B357" s="712"/>
      <c r="C357" s="712"/>
      <c r="D357" s="712"/>
      <c r="E357" s="712"/>
      <c r="F357" s="712"/>
      <c r="G357" s="712"/>
      <c r="H357" s="712"/>
      <c r="I357" s="712"/>
      <c r="J357" s="712"/>
      <c r="K357" s="712"/>
      <c r="L357" s="712"/>
      <c r="M357" s="712"/>
    </row>
    <row r="358" spans="1:13" s="468" customFormat="1">
      <c r="A358" s="234"/>
    </row>
    <row r="359" spans="1:13" s="468" customFormat="1" ht="11.4" customHeight="1">
      <c r="A359" s="234"/>
      <c r="B359" s="712" t="s">
        <v>647</v>
      </c>
      <c r="C359" s="712"/>
      <c r="D359" s="712"/>
      <c r="E359" s="712"/>
      <c r="F359" s="712"/>
      <c r="G359" s="712"/>
      <c r="H359" s="712"/>
      <c r="I359" s="712"/>
      <c r="J359" s="712"/>
      <c r="K359" s="712"/>
      <c r="L359" s="712"/>
      <c r="M359" s="712"/>
    </row>
    <row r="360" spans="1:13" s="468" customFormat="1" ht="11.4" customHeight="1">
      <c r="A360" s="234"/>
      <c r="B360" s="712"/>
      <c r="C360" s="712"/>
      <c r="D360" s="712"/>
      <c r="E360" s="712"/>
      <c r="F360" s="712"/>
      <c r="G360" s="712"/>
      <c r="H360" s="712"/>
      <c r="I360" s="712"/>
      <c r="J360" s="712"/>
      <c r="K360" s="712"/>
      <c r="L360" s="712"/>
      <c r="M360" s="712"/>
    </row>
    <row r="361" spans="1:13" s="468" customFormat="1">
      <c r="A361" s="234"/>
    </row>
    <row r="362" spans="1:13" s="468" customFormat="1" ht="11.4" customHeight="1">
      <c r="A362" s="234"/>
      <c r="B362" s="712" t="s">
        <v>648</v>
      </c>
      <c r="C362" s="712"/>
      <c r="D362" s="712"/>
      <c r="E362" s="712"/>
      <c r="F362" s="712"/>
      <c r="G362" s="712"/>
      <c r="H362" s="712"/>
      <c r="I362" s="712"/>
      <c r="J362" s="712"/>
      <c r="K362" s="712"/>
      <c r="L362" s="712"/>
      <c r="M362" s="712"/>
    </row>
    <row r="363" spans="1:13" s="468" customFormat="1" ht="11.4" customHeight="1">
      <c r="A363" s="234"/>
      <c r="B363" s="712"/>
      <c r="C363" s="712"/>
      <c r="D363" s="712"/>
      <c r="E363" s="712"/>
      <c r="F363" s="712"/>
      <c r="G363" s="712"/>
      <c r="H363" s="712"/>
      <c r="I363" s="712"/>
      <c r="J363" s="712"/>
      <c r="K363" s="712"/>
      <c r="L363" s="712"/>
      <c r="M363" s="712"/>
    </row>
    <row r="364" spans="1:13" s="468" customFormat="1">
      <c r="A364" s="234"/>
    </row>
    <row r="365" spans="1:13" s="468" customFormat="1" ht="11.4" customHeight="1">
      <c r="A365" s="234"/>
      <c r="B365" s="714" t="s">
        <v>649</v>
      </c>
      <c r="C365" s="713"/>
      <c r="D365" s="713"/>
      <c r="E365" s="713"/>
      <c r="F365" s="713"/>
      <c r="G365" s="713"/>
      <c r="H365" s="713"/>
      <c r="I365" s="713"/>
      <c r="J365" s="713"/>
      <c r="K365" s="713"/>
      <c r="L365" s="713"/>
    </row>
    <row r="366" spans="1:13" s="468" customFormat="1" ht="11.4" customHeight="1">
      <c r="A366" s="234"/>
      <c r="B366" s="713"/>
      <c r="C366" s="713"/>
      <c r="D366" s="713"/>
      <c r="E366" s="713"/>
      <c r="F366" s="713"/>
      <c r="G366" s="713"/>
      <c r="H366" s="713"/>
      <c r="I366" s="713"/>
      <c r="J366" s="713"/>
      <c r="K366" s="713"/>
      <c r="L366" s="713"/>
    </row>
    <row r="367" spans="1:13" s="468" customFormat="1" ht="11.4" customHeight="1">
      <c r="A367" s="234"/>
      <c r="B367" s="712" t="s">
        <v>650</v>
      </c>
      <c r="C367" s="712"/>
      <c r="D367" s="712"/>
      <c r="E367" s="712"/>
      <c r="F367" s="712"/>
      <c r="G367" s="712"/>
      <c r="H367" s="712"/>
      <c r="I367" s="712"/>
      <c r="J367" s="712"/>
      <c r="K367" s="712"/>
      <c r="L367" s="712"/>
      <c r="M367" s="712"/>
    </row>
    <row r="368" spans="1:13" s="468" customFormat="1" ht="11.4" customHeight="1">
      <c r="A368" s="234"/>
      <c r="B368" s="712"/>
      <c r="C368" s="712"/>
      <c r="D368" s="712"/>
      <c r="E368" s="712"/>
      <c r="F368" s="712"/>
      <c r="G368" s="712"/>
      <c r="H368" s="712"/>
      <c r="I368" s="712"/>
      <c r="J368" s="712"/>
      <c r="K368" s="712"/>
      <c r="L368" s="712"/>
      <c r="M368" s="712"/>
    </row>
    <row r="369" spans="1:13" s="468" customFormat="1">
      <c r="A369" s="234"/>
    </row>
    <row r="370" spans="1:13" s="468" customFormat="1" ht="11.4" customHeight="1">
      <c r="A370" s="234"/>
      <c r="B370" s="507" t="s">
        <v>651</v>
      </c>
      <c r="C370" s="507"/>
      <c r="D370" s="507"/>
      <c r="E370" s="507"/>
      <c r="F370" s="507"/>
      <c r="G370" s="507"/>
      <c r="H370" s="507"/>
      <c r="I370" s="507"/>
      <c r="J370" s="507"/>
      <c r="K370" s="507"/>
      <c r="L370" s="507"/>
    </row>
    <row r="371" spans="1:13" s="468" customFormat="1" ht="11.4" customHeight="1">
      <c r="A371" s="234"/>
      <c r="B371" s="507"/>
      <c r="C371" s="507"/>
      <c r="D371" s="507"/>
      <c r="E371" s="507"/>
      <c r="F371" s="507"/>
      <c r="G371" s="507"/>
      <c r="H371" s="507"/>
      <c r="I371" s="507"/>
      <c r="J371" s="507"/>
      <c r="K371" s="507"/>
      <c r="L371" s="507"/>
    </row>
    <row r="372" spans="1:13" s="468" customFormat="1" ht="11.4" customHeight="1">
      <c r="A372" s="234"/>
      <c r="B372" s="712" t="s">
        <v>652</v>
      </c>
      <c r="C372" s="712"/>
      <c r="D372" s="712"/>
      <c r="E372" s="712"/>
      <c r="F372" s="712"/>
      <c r="G372" s="712"/>
      <c r="H372" s="712"/>
      <c r="I372" s="712"/>
      <c r="J372" s="712"/>
      <c r="K372" s="712"/>
      <c r="L372" s="712"/>
      <c r="M372" s="712"/>
    </row>
    <row r="373" spans="1:13" s="468" customFormat="1" ht="11.4" customHeight="1">
      <c r="A373" s="234"/>
      <c r="B373" s="712"/>
      <c r="C373" s="712"/>
      <c r="D373" s="712"/>
      <c r="E373" s="712"/>
      <c r="F373" s="712"/>
      <c r="G373" s="712"/>
      <c r="H373" s="712"/>
      <c r="I373" s="712"/>
      <c r="J373" s="712"/>
      <c r="K373" s="712"/>
      <c r="L373" s="712"/>
      <c r="M373" s="712"/>
    </row>
    <row r="374" spans="1:13" s="468" customFormat="1">
      <c r="A374" s="234"/>
    </row>
    <row r="375" spans="1:13" s="468" customFormat="1" ht="11.4" customHeight="1">
      <c r="A375" s="234"/>
      <c r="B375" s="507" t="s">
        <v>653</v>
      </c>
      <c r="C375" s="507"/>
      <c r="D375" s="507"/>
      <c r="E375" s="507"/>
      <c r="F375" s="507"/>
      <c r="G375" s="507"/>
      <c r="H375" s="507"/>
      <c r="I375" s="507"/>
      <c r="J375" s="507"/>
      <c r="K375" s="507"/>
      <c r="L375" s="507"/>
      <c r="M375" s="507"/>
    </row>
    <row r="376" spans="1:13" s="468" customFormat="1" ht="11.4" customHeight="1">
      <c r="A376" s="234"/>
      <c r="B376" s="507"/>
      <c r="C376" s="507"/>
      <c r="D376" s="507"/>
      <c r="E376" s="507"/>
      <c r="F376" s="507"/>
      <c r="G376" s="507"/>
      <c r="H376" s="507"/>
      <c r="I376" s="507"/>
      <c r="J376" s="507"/>
      <c r="K376" s="507"/>
      <c r="L376" s="507"/>
      <c r="M376" s="507"/>
    </row>
    <row r="377" spans="1:13" s="468" customFormat="1" ht="13.2" customHeight="1">
      <c r="A377" s="245">
        <f>+A354+1</f>
        <v>13</v>
      </c>
      <c r="B377" s="714" t="s">
        <v>654</v>
      </c>
      <c r="C377" s="714"/>
      <c r="D377" s="714"/>
      <c r="E377" s="714"/>
      <c r="F377" s="714"/>
      <c r="G377" s="714"/>
      <c r="H377" s="714"/>
      <c r="I377" s="714"/>
      <c r="J377" s="714"/>
      <c r="K377" s="714"/>
      <c r="L377" s="714"/>
    </row>
    <row r="378" spans="1:13" s="468" customFormat="1">
      <c r="A378" s="234"/>
    </row>
    <row r="379" spans="1:13" s="468" customFormat="1" ht="11.4" customHeight="1">
      <c r="A379" s="234"/>
      <c r="B379" s="712" t="s">
        <v>655</v>
      </c>
      <c r="C379" s="712"/>
      <c r="D379" s="712"/>
      <c r="E379" s="712"/>
      <c r="F379" s="712"/>
      <c r="G379" s="712"/>
      <c r="H379" s="712"/>
      <c r="I379" s="712"/>
      <c r="J379" s="712"/>
      <c r="K379" s="712"/>
      <c r="L379" s="712"/>
      <c r="M379" s="712"/>
    </row>
    <row r="380" spans="1:13" s="468" customFormat="1" ht="11.4" customHeight="1">
      <c r="A380" s="234"/>
      <c r="B380" s="712"/>
      <c r="C380" s="712"/>
      <c r="D380" s="712"/>
      <c r="E380" s="712"/>
      <c r="F380" s="712"/>
      <c r="G380" s="712"/>
      <c r="H380" s="712"/>
      <c r="I380" s="712"/>
      <c r="J380" s="712"/>
      <c r="K380" s="712"/>
      <c r="L380" s="712"/>
      <c r="M380" s="712"/>
    </row>
    <row r="381" spans="1:13" s="468" customFormat="1" ht="11.4" customHeight="1">
      <c r="A381" s="234"/>
      <c r="B381" s="712"/>
      <c r="C381" s="712"/>
      <c r="D381" s="712"/>
      <c r="E381" s="712"/>
      <c r="F381" s="712"/>
      <c r="G381" s="712"/>
      <c r="H381" s="712"/>
      <c r="I381" s="712"/>
      <c r="J381" s="712"/>
      <c r="K381" s="712"/>
      <c r="L381" s="712"/>
      <c r="M381" s="712"/>
    </row>
    <row r="382" spans="1:13" s="468" customFormat="1" ht="11.4" customHeight="1">
      <c r="A382" s="234"/>
      <c r="B382" s="712"/>
      <c r="C382" s="712"/>
      <c r="D382" s="712"/>
      <c r="E382" s="712"/>
      <c r="F382" s="712"/>
      <c r="G382" s="712"/>
      <c r="H382" s="712"/>
      <c r="I382" s="712"/>
      <c r="J382" s="712"/>
      <c r="K382" s="712"/>
      <c r="L382" s="712"/>
      <c r="M382" s="712"/>
    </row>
    <row r="383" spans="1:13" s="468" customFormat="1" ht="11.4" customHeight="1">
      <c r="A383" s="234"/>
      <c r="B383" s="712"/>
      <c r="C383" s="712"/>
      <c r="D383" s="712"/>
      <c r="E383" s="712"/>
      <c r="F383" s="712"/>
      <c r="G383" s="712"/>
      <c r="H383" s="712"/>
      <c r="I383" s="712"/>
      <c r="J383" s="712"/>
      <c r="K383" s="712"/>
      <c r="L383" s="712"/>
      <c r="M383" s="712"/>
    </row>
    <row r="384" spans="1:13" s="468" customFormat="1" ht="11.4" customHeight="1">
      <c r="A384" s="234"/>
      <c r="B384" s="712"/>
      <c r="C384" s="712"/>
      <c r="D384" s="712"/>
      <c r="E384" s="712"/>
      <c r="F384" s="712"/>
      <c r="G384" s="712"/>
      <c r="H384" s="712"/>
      <c r="I384" s="712"/>
      <c r="J384" s="712"/>
      <c r="K384" s="712"/>
      <c r="L384" s="712"/>
      <c r="M384" s="712"/>
    </row>
    <row r="385" spans="1:13" s="468" customFormat="1" ht="11.4" customHeight="1">
      <c r="A385" s="234"/>
      <c r="B385" s="234"/>
      <c r="C385" s="234"/>
      <c r="D385" s="234"/>
      <c r="E385" s="234"/>
      <c r="F385" s="234"/>
      <c r="G385" s="234"/>
      <c r="H385" s="234"/>
      <c r="I385" s="234"/>
      <c r="J385" s="234"/>
      <c r="K385" s="234"/>
      <c r="L385" s="234"/>
      <c r="M385" s="234"/>
    </row>
    <row r="386" spans="1:13" s="298" customFormat="1">
      <c r="A386" s="223"/>
    </row>
    <row r="387" spans="1:13" s="66" customFormat="1" ht="12">
      <c r="A387" s="393">
        <f>+A377+1</f>
        <v>14</v>
      </c>
      <c r="B387" s="394" t="s">
        <v>43</v>
      </c>
      <c r="C387" s="91"/>
      <c r="D387" s="91"/>
      <c r="E387" s="91"/>
      <c r="F387" s="91"/>
      <c r="G387" s="91"/>
      <c r="H387" s="91"/>
      <c r="I387" s="91"/>
      <c r="J387" s="91"/>
      <c r="K387" s="91"/>
      <c r="L387" s="91"/>
      <c r="M387" s="91"/>
    </row>
    <row r="388" spans="1:13" s="66" customFormat="1" ht="12">
      <c r="A388" s="395"/>
      <c r="B388" s="91"/>
      <c r="C388" s="91"/>
      <c r="D388" s="91"/>
      <c r="E388" s="91"/>
      <c r="F388" s="91"/>
      <c r="G388" s="91"/>
      <c r="H388" s="91"/>
      <c r="I388" s="91"/>
      <c r="J388" s="91"/>
      <c r="K388" s="91"/>
      <c r="L388" s="91"/>
      <c r="M388" s="91"/>
    </row>
    <row r="389" spans="1:13" s="66" customFormat="1" ht="12" customHeight="1">
      <c r="A389" s="396">
        <f>A387+0.1</f>
        <v>14.1</v>
      </c>
      <c r="B389" s="468" t="s">
        <v>462</v>
      </c>
      <c r="C389" s="91"/>
      <c r="D389" s="91"/>
      <c r="E389" s="91"/>
      <c r="F389" s="91"/>
      <c r="G389" s="91"/>
      <c r="H389" s="91"/>
      <c r="I389" s="91"/>
      <c r="J389" s="91"/>
      <c r="K389" s="91"/>
      <c r="L389" s="91"/>
      <c r="M389" s="91"/>
    </row>
    <row r="390" spans="1:13" s="66" customFormat="1" ht="12">
      <c r="A390" s="393"/>
      <c r="B390" s="91"/>
      <c r="C390" s="91"/>
      <c r="D390" s="91"/>
      <c r="E390" s="91"/>
      <c r="F390" s="91"/>
      <c r="G390" s="91"/>
      <c r="H390" s="91"/>
      <c r="I390" s="91"/>
      <c r="J390" s="91"/>
      <c r="K390" s="91"/>
      <c r="L390" s="91"/>
      <c r="M390" s="91"/>
    </row>
    <row r="391" spans="1:13" s="66" customFormat="1" ht="12">
      <c r="A391" s="396">
        <f>A389+0.1</f>
        <v>14.2</v>
      </c>
      <c r="B391" s="646" t="s">
        <v>580</v>
      </c>
      <c r="C391" s="646"/>
      <c r="D391" s="646"/>
      <c r="E391" s="646"/>
      <c r="F391" s="646"/>
      <c r="G391" s="646"/>
      <c r="H391" s="646"/>
      <c r="I391" s="646"/>
      <c r="J391" s="646"/>
      <c r="K391" s="646"/>
      <c r="L391" s="646"/>
      <c r="M391" s="646"/>
    </row>
    <row r="392" spans="1:13" s="91" customFormat="1" ht="12.6" customHeight="1">
      <c r="A392" s="393"/>
      <c r="B392" s="646"/>
      <c r="C392" s="646"/>
      <c r="D392" s="646"/>
      <c r="E392" s="646"/>
      <c r="F392" s="646"/>
      <c r="G392" s="646"/>
      <c r="H392" s="646"/>
      <c r="I392" s="646"/>
      <c r="J392" s="646"/>
      <c r="K392" s="646"/>
      <c r="L392" s="646"/>
      <c r="M392" s="646"/>
    </row>
    <row r="393" spans="1:13" s="91" customFormat="1" ht="12.6" customHeight="1">
      <c r="A393" s="395"/>
    </row>
    <row r="394" spans="1:13" s="91" customFormat="1" ht="12.6" customHeight="1">
      <c r="A394" s="715">
        <f>+A387+1</f>
        <v>15</v>
      </c>
      <c r="B394" s="495" t="s">
        <v>17</v>
      </c>
    </row>
    <row r="395" spans="1:13" s="91" customFormat="1" ht="12.6" customHeight="1">
      <c r="A395" s="393"/>
    </row>
    <row r="396" spans="1:13" s="91" customFormat="1" ht="12.6" customHeight="1">
      <c r="A396" s="396"/>
      <c r="B396" s="646" t="s">
        <v>581</v>
      </c>
      <c r="C396" s="646"/>
      <c r="D396" s="646"/>
      <c r="E396" s="646"/>
      <c r="F396" s="646"/>
      <c r="G396" s="646"/>
      <c r="H396" s="646"/>
      <c r="I396" s="646"/>
      <c r="J396" s="646"/>
      <c r="K396" s="646"/>
      <c r="L396" s="646"/>
      <c r="M396" s="646"/>
    </row>
    <row r="397" spans="1:13" s="91" customFormat="1" ht="12.6" customHeight="1">
      <c r="A397" s="393"/>
      <c r="B397" s="646"/>
      <c r="C397" s="646"/>
      <c r="D397" s="646"/>
      <c r="E397" s="646"/>
      <c r="F397" s="646"/>
      <c r="G397" s="646"/>
      <c r="H397" s="646"/>
      <c r="I397" s="646"/>
      <c r="J397" s="646"/>
      <c r="K397" s="646"/>
      <c r="L397" s="646"/>
      <c r="M397" s="646"/>
    </row>
    <row r="398" spans="1:13" s="91" customFormat="1" ht="12.6" customHeight="1">
      <c r="A398" s="393"/>
    </row>
    <row r="399" spans="1:13" s="91" customFormat="1" ht="12.6" customHeight="1">
      <c r="A399" s="393"/>
    </row>
    <row r="400" spans="1:13" s="91" customFormat="1" ht="12.6" customHeight="1">
      <c r="A400" s="393"/>
    </row>
    <row r="401" spans="1:13" s="533" customFormat="1" ht="15" customHeight="1">
      <c r="A401" s="656" t="s">
        <v>570</v>
      </c>
      <c r="B401" s="656"/>
      <c r="C401" s="656"/>
      <c r="D401" s="656"/>
      <c r="E401" s="656"/>
      <c r="F401" s="656"/>
      <c r="G401" s="656"/>
      <c r="H401" s="656"/>
      <c r="I401" s="656"/>
      <c r="J401" s="656"/>
      <c r="K401" s="656"/>
      <c r="L401" s="656"/>
      <c r="M401" s="656"/>
    </row>
    <row r="402" spans="1:13" s="535" customFormat="1" ht="15" customHeight="1">
      <c r="A402" s="656" t="s">
        <v>571</v>
      </c>
      <c r="B402" s="656"/>
      <c r="C402" s="656"/>
      <c r="D402" s="656"/>
      <c r="E402" s="656"/>
      <c r="F402" s="656"/>
      <c r="G402" s="656"/>
      <c r="H402" s="656"/>
      <c r="I402" s="656"/>
      <c r="J402" s="656"/>
      <c r="K402" s="656"/>
      <c r="L402" s="656"/>
      <c r="M402" s="656"/>
    </row>
    <row r="403" spans="1:13" s="535" customFormat="1" ht="13.8">
      <c r="A403" s="532"/>
      <c r="B403" s="532"/>
      <c r="C403" s="532"/>
      <c r="D403" s="532"/>
      <c r="E403" s="532"/>
      <c r="F403" s="532"/>
      <c r="G403" s="532"/>
      <c r="H403" s="532"/>
      <c r="I403" s="532"/>
      <c r="J403" s="532"/>
      <c r="K403" s="534"/>
    </row>
    <row r="404" spans="1:13" s="535" customFormat="1" ht="13.8">
      <c r="A404" s="532"/>
      <c r="B404" s="532"/>
      <c r="C404" s="532"/>
      <c r="D404" s="532"/>
      <c r="E404" s="532"/>
      <c r="F404" s="532"/>
      <c r="G404" s="532"/>
      <c r="H404" s="532"/>
      <c r="I404" s="532"/>
      <c r="J404" s="532"/>
      <c r="K404" s="534"/>
    </row>
    <row r="405" spans="1:13" s="535" customFormat="1" ht="13.8">
      <c r="A405" s="532"/>
      <c r="B405" s="532"/>
      <c r="C405" s="532"/>
      <c r="D405" s="532"/>
      <c r="E405" s="532"/>
      <c r="F405" s="532"/>
      <c r="G405" s="532"/>
      <c r="H405" s="532"/>
      <c r="I405" s="532"/>
      <c r="J405" s="532"/>
      <c r="K405" s="534"/>
    </row>
    <row r="406" spans="1:13" s="535" customFormat="1" ht="14.25" customHeight="1">
      <c r="B406" s="532"/>
      <c r="C406" s="532"/>
      <c r="D406" s="532"/>
      <c r="E406" s="536"/>
      <c r="F406" s="532"/>
      <c r="G406" s="534"/>
      <c r="H406" s="537"/>
      <c r="I406" s="537"/>
      <c r="J406" s="532"/>
      <c r="K406" s="534"/>
    </row>
    <row r="407" spans="1:13" s="535" customFormat="1" ht="13.8">
      <c r="A407" s="535" t="s">
        <v>575</v>
      </c>
      <c r="B407" s="532"/>
      <c r="C407" s="532"/>
      <c r="E407" s="536"/>
      <c r="F407" s="538" t="s">
        <v>576</v>
      </c>
      <c r="G407" s="534"/>
      <c r="I407" s="539"/>
      <c r="J407" s="532"/>
      <c r="K407" s="539" t="s">
        <v>577</v>
      </c>
    </row>
    <row r="408" spans="1:13" s="535" customFormat="1" ht="13.8">
      <c r="B408" s="541"/>
      <c r="C408" s="540" t="s">
        <v>572</v>
      </c>
      <c r="E408" s="536"/>
      <c r="G408" s="532" t="s">
        <v>573</v>
      </c>
      <c r="I408" s="532"/>
      <c r="J408" s="532"/>
      <c r="K408" s="532" t="s">
        <v>574</v>
      </c>
    </row>
    <row r="409" spans="1:13" s="91" customFormat="1" ht="12.6" customHeight="1">
      <c r="A409" s="393"/>
      <c r="B409" s="397"/>
      <c r="C409" s="397"/>
      <c r="D409" s="397"/>
      <c r="E409" s="397"/>
      <c r="F409" s="397"/>
      <c r="G409" s="397"/>
      <c r="H409" s="397"/>
      <c r="I409" s="397"/>
      <c r="J409" s="397"/>
      <c r="K409" s="397"/>
      <c r="L409" s="397"/>
      <c r="M409" s="397"/>
    </row>
    <row r="410" spans="1:13" s="91" customFormat="1" ht="12.6" customHeight="1">
      <c r="A410" s="393"/>
      <c r="B410" s="398"/>
      <c r="C410" s="672"/>
      <c r="D410" s="672"/>
      <c r="E410" s="672"/>
      <c r="F410" s="672"/>
      <c r="G410" s="672"/>
      <c r="H410" s="672"/>
      <c r="I410" s="672"/>
      <c r="J410" s="672"/>
      <c r="K410" s="672"/>
      <c r="L410" s="672"/>
      <c r="M410" s="672"/>
    </row>
    <row r="411" spans="1:13" s="91" customFormat="1" ht="12.6" customHeight="1">
      <c r="A411" s="393"/>
      <c r="B411" s="398"/>
      <c r="C411" s="672"/>
      <c r="D411" s="672"/>
      <c r="E411" s="672"/>
      <c r="F411" s="672"/>
      <c r="G411" s="672"/>
      <c r="H411" s="672"/>
      <c r="I411" s="672"/>
      <c r="J411" s="672"/>
      <c r="K411" s="672"/>
      <c r="L411" s="672"/>
      <c r="M411" s="672"/>
    </row>
    <row r="412" spans="1:13" s="91" customFormat="1" ht="12.6" customHeight="1">
      <c r="A412" s="393"/>
      <c r="B412" s="398"/>
      <c r="C412" s="397"/>
      <c r="D412" s="397"/>
      <c r="E412" s="397"/>
      <c r="F412" s="397"/>
      <c r="G412" s="397"/>
      <c r="H412" s="397"/>
      <c r="I412" s="397"/>
      <c r="J412" s="397"/>
      <c r="K412" s="397"/>
      <c r="L412" s="397"/>
      <c r="M412" s="397"/>
    </row>
    <row r="413" spans="1:13" s="91" customFormat="1" ht="12.6" customHeight="1">
      <c r="A413" s="393"/>
      <c r="B413" s="398"/>
      <c r="C413" s="672"/>
      <c r="D413" s="672"/>
      <c r="E413" s="672"/>
      <c r="F413" s="672"/>
      <c r="G413" s="672"/>
      <c r="H413" s="672"/>
      <c r="I413" s="672"/>
      <c r="J413" s="672"/>
      <c r="K413" s="672"/>
      <c r="L413" s="672"/>
      <c r="M413" s="672"/>
    </row>
    <row r="414" spans="1:13" s="91" customFormat="1" ht="12.6" customHeight="1">
      <c r="A414" s="393"/>
      <c r="B414" s="398"/>
      <c r="C414" s="672"/>
      <c r="D414" s="672"/>
      <c r="E414" s="672"/>
      <c r="F414" s="672"/>
      <c r="G414" s="672"/>
      <c r="H414" s="672"/>
      <c r="I414" s="672"/>
      <c r="J414" s="672"/>
      <c r="K414" s="672"/>
      <c r="L414" s="672"/>
      <c r="M414" s="672"/>
    </row>
    <row r="415" spans="1:13" s="91" customFormat="1" ht="12.6" customHeight="1">
      <c r="A415" s="393"/>
      <c r="B415" s="398"/>
      <c r="C415" s="397"/>
      <c r="D415" s="397"/>
      <c r="E415" s="397"/>
      <c r="F415" s="397"/>
      <c r="G415" s="397"/>
      <c r="H415" s="397"/>
      <c r="I415" s="397"/>
      <c r="J415" s="397"/>
      <c r="K415" s="397"/>
      <c r="L415" s="397"/>
      <c r="M415" s="397"/>
    </row>
    <row r="416" spans="1:13" s="91" customFormat="1" ht="12" hidden="1">
      <c r="A416" s="393"/>
      <c r="B416" s="397"/>
      <c r="C416" s="399"/>
      <c r="D416" s="399"/>
      <c r="E416" s="399"/>
      <c r="F416" s="399"/>
      <c r="G416" s="399"/>
      <c r="H416" s="399"/>
      <c r="I416" s="399"/>
      <c r="J416" s="399"/>
      <c r="K416" s="399"/>
      <c r="L416" s="399"/>
      <c r="M416" s="399"/>
    </row>
    <row r="417" spans="1:13" s="91" customFormat="1" ht="12" hidden="1">
      <c r="A417" s="393"/>
      <c r="B417" s="397"/>
      <c r="C417" s="399"/>
      <c r="D417" s="399"/>
      <c r="E417" s="399"/>
      <c r="F417" s="399"/>
      <c r="G417" s="399"/>
      <c r="H417" s="399"/>
      <c r="I417" s="399"/>
      <c r="J417" s="399"/>
      <c r="K417" s="399"/>
      <c r="L417" s="399"/>
      <c r="M417" s="399"/>
    </row>
    <row r="418" spans="1:13" s="91" customFormat="1" ht="12" hidden="1">
      <c r="A418" s="393"/>
      <c r="B418" s="681" t="s">
        <v>463</v>
      </c>
      <c r="C418" s="681"/>
      <c r="D418" s="681"/>
      <c r="E418" s="681"/>
      <c r="F418" s="681"/>
      <c r="G418" s="681"/>
      <c r="H418" s="681"/>
      <c r="I418" s="681"/>
      <c r="J418" s="681"/>
      <c r="K418" s="681"/>
      <c r="L418" s="681"/>
      <c r="M418" s="681"/>
    </row>
    <row r="419" spans="1:13" s="91" customFormat="1" ht="12" hidden="1">
      <c r="A419" s="393"/>
      <c r="B419" s="681"/>
      <c r="C419" s="681"/>
      <c r="D419" s="681"/>
      <c r="E419" s="681"/>
      <c r="F419" s="681"/>
      <c r="G419" s="681"/>
      <c r="H419" s="681"/>
      <c r="I419" s="681"/>
      <c r="J419" s="681"/>
      <c r="K419" s="681"/>
      <c r="L419" s="681"/>
      <c r="M419" s="681"/>
    </row>
    <row r="420" spans="1:13" s="91" customFormat="1" ht="12" hidden="1">
      <c r="A420" s="393"/>
      <c r="B420" s="681"/>
      <c r="C420" s="681"/>
      <c r="D420" s="681"/>
      <c r="E420" s="681"/>
      <c r="F420" s="681"/>
      <c r="G420" s="681"/>
      <c r="H420" s="681"/>
      <c r="I420" s="681"/>
      <c r="J420" s="681"/>
      <c r="K420" s="681"/>
      <c r="L420" s="681"/>
      <c r="M420" s="681"/>
    </row>
    <row r="421" spans="1:13" s="91" customFormat="1" ht="12" hidden="1">
      <c r="A421" s="393"/>
      <c r="B421" s="681"/>
      <c r="C421" s="681"/>
      <c r="D421" s="681"/>
      <c r="E421" s="681"/>
      <c r="F421" s="681"/>
      <c r="G421" s="681"/>
      <c r="H421" s="681"/>
      <c r="I421" s="681"/>
      <c r="J421" s="681"/>
      <c r="K421" s="681"/>
      <c r="L421" s="681"/>
      <c r="M421" s="681"/>
    </row>
    <row r="422" spans="1:13" s="91" customFormat="1" ht="12" hidden="1">
      <c r="A422" s="393"/>
      <c r="B422" s="681"/>
      <c r="C422" s="681"/>
      <c r="D422" s="681"/>
      <c r="E422" s="681"/>
      <c r="F422" s="681"/>
      <c r="G422" s="681"/>
      <c r="H422" s="681"/>
      <c r="I422" s="681"/>
      <c r="J422" s="681"/>
      <c r="K422" s="681"/>
      <c r="L422" s="681"/>
      <c r="M422" s="681"/>
    </row>
    <row r="423" spans="1:13" s="91" customFormat="1" ht="12" hidden="1">
      <c r="A423" s="393"/>
      <c r="B423" s="681"/>
      <c r="C423" s="681"/>
      <c r="D423" s="681"/>
      <c r="E423" s="681"/>
      <c r="F423" s="681"/>
      <c r="G423" s="681"/>
      <c r="H423" s="681"/>
      <c r="I423" s="681"/>
      <c r="J423" s="681"/>
      <c r="K423" s="681"/>
      <c r="L423" s="681"/>
      <c r="M423" s="681"/>
    </row>
    <row r="424" spans="1:13" s="91" customFormat="1" ht="12" hidden="1">
      <c r="A424" s="393"/>
      <c r="B424" s="681"/>
      <c r="C424" s="681"/>
      <c r="D424" s="681"/>
      <c r="E424" s="681"/>
      <c r="F424" s="681"/>
      <c r="G424" s="681"/>
      <c r="H424" s="681"/>
      <c r="I424" s="681"/>
      <c r="J424" s="681"/>
      <c r="K424" s="681"/>
      <c r="L424" s="681"/>
      <c r="M424" s="681"/>
    </row>
    <row r="425" spans="1:13" s="91" customFormat="1" ht="12" hidden="1">
      <c r="A425" s="393"/>
      <c r="B425" s="400"/>
      <c r="C425" s="400"/>
      <c r="D425" s="400"/>
      <c r="E425" s="400"/>
      <c r="F425" s="400"/>
      <c r="G425" s="400"/>
      <c r="H425" s="400"/>
      <c r="I425" s="400"/>
      <c r="J425" s="400"/>
      <c r="K425" s="400"/>
      <c r="L425" s="400"/>
      <c r="M425" s="400"/>
    </row>
    <row r="426" spans="1:13" s="91" customFormat="1" ht="12" hidden="1">
      <c r="A426" s="393"/>
      <c r="B426" s="681" t="s">
        <v>464</v>
      </c>
      <c r="C426" s="681"/>
      <c r="D426" s="681"/>
      <c r="E426" s="681"/>
      <c r="F426" s="681"/>
      <c r="G426" s="681"/>
      <c r="H426" s="681"/>
      <c r="I426" s="681"/>
      <c r="J426" s="681"/>
      <c r="K426" s="681"/>
      <c r="L426" s="681"/>
      <c r="M426" s="681"/>
    </row>
    <row r="427" spans="1:13" s="91" customFormat="1" ht="12" hidden="1">
      <c r="A427" s="393"/>
      <c r="B427" s="681"/>
      <c r="C427" s="681"/>
      <c r="D427" s="681"/>
      <c r="E427" s="681"/>
      <c r="F427" s="681"/>
      <c r="G427" s="681"/>
      <c r="H427" s="681"/>
      <c r="I427" s="681"/>
      <c r="J427" s="681"/>
      <c r="K427" s="681"/>
      <c r="L427" s="681"/>
      <c r="M427" s="681"/>
    </row>
    <row r="428" spans="1:13" s="91" customFormat="1" ht="12" hidden="1">
      <c r="A428" s="393"/>
      <c r="B428" s="404"/>
      <c r="C428" s="404"/>
      <c r="D428" s="404"/>
      <c r="E428" s="404"/>
      <c r="F428" s="404"/>
      <c r="G428" s="404"/>
      <c r="H428" s="404"/>
      <c r="I428" s="404"/>
      <c r="J428" s="404"/>
      <c r="K428" s="404"/>
      <c r="L428" s="404"/>
      <c r="M428" s="404"/>
    </row>
    <row r="429" spans="1:13" s="261" customFormat="1" hidden="1">
      <c r="A429" s="246"/>
      <c r="B429" s="222"/>
      <c r="C429" s="222"/>
      <c r="D429" s="222"/>
      <c r="E429" s="222"/>
      <c r="F429" s="222"/>
      <c r="G429" s="222"/>
      <c r="H429" s="222"/>
      <c r="I429" s="222"/>
      <c r="J429" s="222"/>
      <c r="K429" s="222"/>
      <c r="L429" s="222"/>
      <c r="M429" s="222"/>
    </row>
    <row r="430" spans="1:13" s="91" customFormat="1" ht="12" hidden="1">
      <c r="A430" s="401" t="str">
        <f>[39]BS!$A$44</f>
        <v xml:space="preserve">                                                       For MCB-Arif Habib Savings and Investments Limited</v>
      </c>
      <c r="B430" s="402"/>
      <c r="C430" s="402"/>
      <c r="D430" s="402"/>
      <c r="E430" s="402"/>
      <c r="F430" s="402"/>
    </row>
    <row r="431" spans="1:13" s="91" customFormat="1" ht="12" hidden="1">
      <c r="A431" s="394" t="str">
        <f>[39]BS!$A$45</f>
        <v xml:space="preserve">                                                                               (Management Company)</v>
      </c>
      <c r="B431" s="402"/>
      <c r="C431" s="402"/>
      <c r="D431" s="402"/>
      <c r="E431" s="402"/>
      <c r="F431" s="403"/>
    </row>
    <row r="432" spans="1:13" ht="12" hidden="1">
      <c r="A432" s="233"/>
      <c r="B432" s="247"/>
      <c r="C432" s="247"/>
      <c r="D432" s="248"/>
      <c r="E432" s="248"/>
      <c r="F432" s="268"/>
      <c r="G432" s="247"/>
      <c r="H432" s="247"/>
      <c r="I432" s="247"/>
    </row>
    <row r="433" spans="1:9" ht="12" hidden="1">
      <c r="A433" s="233"/>
      <c r="B433" s="249"/>
      <c r="C433" s="249"/>
      <c r="D433" s="250"/>
      <c r="E433" s="250"/>
      <c r="F433" s="251"/>
      <c r="G433" s="98"/>
      <c r="H433" s="98"/>
      <c r="I433" s="98"/>
    </row>
    <row r="434" spans="1:9" ht="12" hidden="1">
      <c r="A434" s="242"/>
    </row>
    <row r="435" spans="1:9" ht="12" hidden="1">
      <c r="A435" s="249" t="str">
        <f>[40]BS!$A$53</f>
        <v xml:space="preserve">           ______________________                       ______________________                     ______________________</v>
      </c>
    </row>
    <row r="436" spans="1:9" ht="12" hidden="1">
      <c r="A436" s="271" t="str">
        <f>[40]BS!$A$54</f>
        <v xml:space="preserve">              Chief Executive Officer                            Chief Financial Officer                                         Director</v>
      </c>
    </row>
    <row r="437" spans="1:9" hidden="1"/>
    <row r="438" spans="1:9" hidden="1"/>
    <row r="439" spans="1:9" hidden="1"/>
    <row r="440" spans="1:9" hidden="1"/>
    <row r="441" spans="1:9" hidden="1"/>
    <row r="442" spans="1:9" hidden="1"/>
    <row r="443" spans="1:9" hidden="1"/>
    <row r="444" spans="1:9" hidden="1"/>
    <row r="447" spans="1:9" hidden="1"/>
    <row r="448" spans="1:9"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sheetData>
  <mergeCells count="62">
    <mergeCell ref="B372:M373"/>
    <mergeCell ref="B379:M384"/>
    <mergeCell ref="B362:M363"/>
    <mergeCell ref="B367:M368"/>
    <mergeCell ref="B164:M170"/>
    <mergeCell ref="B172:M174"/>
    <mergeCell ref="B176:I176"/>
    <mergeCell ref="B356:M357"/>
    <mergeCell ref="B359:M360"/>
    <mergeCell ref="K198:M198"/>
    <mergeCell ref="B259:M259"/>
    <mergeCell ref="B218:M219"/>
    <mergeCell ref="B211:M216"/>
    <mergeCell ref="B248:M251"/>
    <mergeCell ref="B426:M427"/>
    <mergeCell ref="B120:K120"/>
    <mergeCell ref="B144:M147"/>
    <mergeCell ref="B418:M424"/>
    <mergeCell ref="K108:M108"/>
    <mergeCell ref="B313:M314"/>
    <mergeCell ref="B257:M257"/>
    <mergeCell ref="B178:M180"/>
    <mergeCell ref="K201:M201"/>
    <mergeCell ref="B190:M193"/>
    <mergeCell ref="K289:M289"/>
    <mergeCell ref="K137:M137"/>
    <mergeCell ref="B141:M142"/>
    <mergeCell ref="K152:M152"/>
    <mergeCell ref="C410:M411"/>
    <mergeCell ref="K266:M266"/>
    <mergeCell ref="C413:M414"/>
    <mergeCell ref="K4:M4"/>
    <mergeCell ref="K66:M66"/>
    <mergeCell ref="B181:M182"/>
    <mergeCell ref="B184:M188"/>
    <mergeCell ref="K74:M74"/>
    <mergeCell ref="B80:M87"/>
    <mergeCell ref="B10:M12"/>
    <mergeCell ref="K16:M16"/>
    <mergeCell ref="B52:M63"/>
    <mergeCell ref="B89:M92"/>
    <mergeCell ref="B93:M93"/>
    <mergeCell ref="B94:M100"/>
    <mergeCell ref="M22:M23"/>
    <mergeCell ref="C22:C23"/>
    <mergeCell ref="B391:M392"/>
    <mergeCell ref="A401:M401"/>
    <mergeCell ref="A402:M402"/>
    <mergeCell ref="K22:L23"/>
    <mergeCell ref="B22:B23"/>
    <mergeCell ref="B114:M118"/>
    <mergeCell ref="B131:M133"/>
    <mergeCell ref="K234:M234"/>
    <mergeCell ref="B102:M104"/>
    <mergeCell ref="G22:J22"/>
    <mergeCell ref="B396:M397"/>
    <mergeCell ref="B261:M261"/>
    <mergeCell ref="B253:M255"/>
    <mergeCell ref="K263:M263"/>
    <mergeCell ref="K223:M223"/>
    <mergeCell ref="D22:F22"/>
    <mergeCell ref="B242:M244"/>
  </mergeCells>
  <printOptions horizontalCentered="1"/>
  <pageMargins left="0.75" right="0.5" top="0.7" bottom="0.4" header="0.45" footer="0.3"/>
  <pageSetup paperSize="9" scale="65" firstPageNumber="2" fitToHeight="0" orientation="portrait" useFirstPageNumber="1" r:id="rId1"/>
  <headerFooter>
    <oddHeader>&amp;C&amp;"Arial,Regular"&amp;9&amp;P</oddHeader>
  </headerFooter>
  <rowBreaks count="5" manualBreakCount="5">
    <brk id="105" max="12" man="1"/>
    <brk id="147" max="12" man="1"/>
    <brk id="239" max="12" man="1"/>
    <brk id="286" max="12" man="1"/>
    <brk id="385" max="12"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sheetPr>
  <dimension ref="A1:R46"/>
  <sheetViews>
    <sheetView showGridLines="0" topLeftCell="A11" zoomScaleNormal="100" zoomScaleSheetLayoutView="100" workbookViewId="0">
      <selection activeCell="D30" sqref="D30"/>
    </sheetView>
  </sheetViews>
  <sheetFormatPr defaultColWidth="9" defaultRowHeight="11.4"/>
  <cols>
    <col min="1" max="1" width="5.09765625" style="100" customWidth="1"/>
    <col min="2" max="2" width="34.09765625" style="100" customWidth="1"/>
    <col min="3" max="3" width="10.09765625" style="100" customWidth="1"/>
    <col min="4" max="4" width="7.8984375" style="100" customWidth="1"/>
    <col min="5" max="5" width="0" style="100" hidden="1" customWidth="1"/>
    <col min="6" max="6" width="7.8984375" style="100" customWidth="1"/>
    <col min="7" max="7" width="8.3984375" style="100" customWidth="1"/>
    <col min="8" max="8" width="0.59765625" style="100" customWidth="1"/>
    <col min="9" max="9" width="9.19921875" style="100" customWidth="1"/>
    <col min="10" max="10" width="8.8984375" style="100" customWidth="1"/>
    <col min="11" max="11" width="0" style="100" hidden="1" customWidth="1"/>
    <col min="12" max="12" width="10.3984375" style="100" customWidth="1"/>
    <col min="13" max="13" width="7.09765625" style="100" customWidth="1"/>
    <col min="14" max="16" width="9" style="100"/>
    <col min="17" max="17" width="11.5" style="100" bestFit="1" customWidth="1"/>
    <col min="18" max="16384" width="9" style="100"/>
  </cols>
  <sheetData>
    <row r="1" spans="1:13" ht="12" hidden="1">
      <c r="A1" s="111" t="s">
        <v>77</v>
      </c>
      <c r="B1" s="24"/>
      <c r="C1" s="77"/>
      <c r="D1" s="77"/>
      <c r="E1" s="77"/>
      <c r="F1" s="77"/>
      <c r="G1" s="77"/>
      <c r="H1" s="38"/>
      <c r="I1" s="38"/>
      <c r="J1" s="38"/>
      <c r="K1" s="24"/>
      <c r="L1" s="24"/>
      <c r="M1" s="24"/>
    </row>
    <row r="2" spans="1:13" ht="12" hidden="1">
      <c r="A2" s="76"/>
      <c r="B2" s="77"/>
      <c r="C2" s="77"/>
      <c r="D2" s="77"/>
      <c r="E2" s="77"/>
      <c r="F2" s="77"/>
      <c r="G2" s="77"/>
      <c r="H2" s="38"/>
      <c r="I2" s="38"/>
      <c r="J2" s="38"/>
      <c r="K2" s="24"/>
      <c r="L2" s="24"/>
      <c r="M2" s="24"/>
    </row>
    <row r="3" spans="1:13" hidden="1">
      <c r="A3" s="690" t="s">
        <v>108</v>
      </c>
      <c r="B3" s="690"/>
      <c r="C3" s="690"/>
      <c r="D3" s="690"/>
      <c r="E3" s="690"/>
      <c r="F3" s="690"/>
      <c r="G3" s="690"/>
      <c r="H3" s="690"/>
      <c r="I3" s="690"/>
      <c r="J3" s="690"/>
      <c r="K3" s="690"/>
      <c r="L3" s="690"/>
      <c r="M3" s="690"/>
    </row>
    <row r="4" spans="1:13" hidden="1">
      <c r="A4" s="690"/>
      <c r="B4" s="690"/>
      <c r="C4" s="690"/>
      <c r="D4" s="690"/>
      <c r="E4" s="690"/>
      <c r="F4" s="690"/>
      <c r="G4" s="690"/>
      <c r="H4" s="690"/>
      <c r="I4" s="690"/>
      <c r="J4" s="690"/>
      <c r="K4" s="690"/>
      <c r="L4" s="690"/>
      <c r="M4" s="690"/>
    </row>
    <row r="5" spans="1:13" ht="12" hidden="1">
      <c r="A5" s="76"/>
      <c r="B5" s="77"/>
      <c r="C5" s="77"/>
      <c r="D5" s="77"/>
      <c r="E5" s="77"/>
      <c r="F5" s="77"/>
      <c r="G5" s="77"/>
      <c r="H5" s="38"/>
      <c r="I5" s="38"/>
      <c r="J5" s="38"/>
      <c r="K5" s="24"/>
      <c r="L5" s="24"/>
      <c r="M5" s="24"/>
    </row>
    <row r="6" spans="1:13" hidden="1">
      <c r="A6" s="690" t="s">
        <v>69</v>
      </c>
      <c r="B6" s="690"/>
      <c r="C6" s="690"/>
      <c r="D6" s="690"/>
      <c r="E6" s="690"/>
      <c r="F6" s="690"/>
      <c r="G6" s="690"/>
      <c r="H6" s="690"/>
      <c r="I6" s="690"/>
      <c r="J6" s="690"/>
      <c r="K6" s="690"/>
      <c r="L6" s="690"/>
      <c r="M6" s="690"/>
    </row>
    <row r="7" spans="1:13" hidden="1">
      <c r="A7" s="690"/>
      <c r="B7" s="690"/>
      <c r="C7" s="690"/>
      <c r="D7" s="690"/>
      <c r="E7" s="690"/>
      <c r="F7" s="690"/>
      <c r="G7" s="690"/>
      <c r="H7" s="690"/>
      <c r="I7" s="690"/>
      <c r="J7" s="690"/>
      <c r="K7" s="690"/>
      <c r="L7" s="690"/>
      <c r="M7" s="690"/>
    </row>
    <row r="8" spans="1:13" ht="12" hidden="1">
      <c r="A8" s="76"/>
      <c r="B8" s="77"/>
      <c r="C8" s="77"/>
      <c r="D8" s="77"/>
      <c r="E8" s="77"/>
      <c r="F8" s="77"/>
      <c r="G8" s="77"/>
      <c r="H8" s="38"/>
      <c r="I8" s="38"/>
      <c r="J8" s="38"/>
      <c r="K8" s="24"/>
      <c r="L8" s="24"/>
      <c r="M8" s="24"/>
    </row>
    <row r="9" spans="1:13" ht="15" hidden="1" customHeight="1">
      <c r="A9" s="691" t="s">
        <v>86</v>
      </c>
      <c r="B9" s="691"/>
      <c r="C9" s="691"/>
      <c r="D9" s="691"/>
      <c r="E9" s="691"/>
      <c r="F9" s="691"/>
      <c r="G9" s="691"/>
      <c r="H9" s="691"/>
      <c r="I9" s="691"/>
      <c r="J9" s="691"/>
      <c r="K9" s="691"/>
      <c r="L9" s="691"/>
      <c r="M9" s="691"/>
    </row>
    <row r="10" spans="1:13" hidden="1">
      <c r="A10" s="691"/>
      <c r="B10" s="691"/>
      <c r="C10" s="691"/>
      <c r="D10" s="691"/>
      <c r="E10" s="691"/>
      <c r="F10" s="691"/>
      <c r="G10" s="691"/>
      <c r="H10" s="691"/>
      <c r="I10" s="691"/>
      <c r="J10" s="691"/>
      <c r="K10" s="691"/>
      <c r="L10" s="691"/>
      <c r="M10" s="691"/>
    </row>
    <row r="11" spans="1:13" ht="12">
      <c r="A11" s="52"/>
      <c r="B11" s="52" t="s">
        <v>87</v>
      </c>
      <c r="C11" s="24"/>
      <c r="D11" s="24"/>
      <c r="E11" s="24"/>
      <c r="F11" s="24"/>
      <c r="G11" s="24"/>
      <c r="H11" s="24"/>
      <c r="I11" s="24"/>
      <c r="J11" s="24"/>
      <c r="K11" s="24"/>
      <c r="L11" s="24"/>
      <c r="M11" s="24"/>
    </row>
    <row r="13" spans="1:13" ht="12">
      <c r="A13" s="78"/>
      <c r="B13" s="112"/>
      <c r="C13" s="113"/>
      <c r="D13" s="113"/>
      <c r="E13" s="113"/>
      <c r="F13" s="113"/>
      <c r="G13" s="113"/>
      <c r="H13" s="113"/>
      <c r="I13" s="114"/>
      <c r="J13" s="114"/>
      <c r="K13" s="111"/>
      <c r="L13" s="111"/>
      <c r="M13" s="114"/>
    </row>
    <row r="14" spans="1:13" s="202" customFormat="1" ht="10.199999999999999">
      <c r="A14" s="200"/>
      <c r="B14" s="545"/>
      <c r="C14" s="695" t="s">
        <v>615</v>
      </c>
      <c r="D14" s="696"/>
      <c r="E14" s="696"/>
      <c r="F14" s="696"/>
      <c r="G14" s="696"/>
      <c r="H14" s="696"/>
      <c r="I14" s="696"/>
      <c r="J14" s="696"/>
      <c r="K14" s="696"/>
      <c r="L14" s="696"/>
      <c r="M14" s="697"/>
    </row>
    <row r="15" spans="1:13" s="202" customFormat="1" ht="12.75" customHeight="1">
      <c r="A15" s="200"/>
      <c r="B15" s="545"/>
      <c r="C15" s="698" t="s">
        <v>617</v>
      </c>
      <c r="D15" s="642" t="s">
        <v>357</v>
      </c>
      <c r="E15" s="694" t="s">
        <v>30</v>
      </c>
      <c r="F15" s="642" t="s">
        <v>31</v>
      </c>
      <c r="G15" s="642" t="s">
        <v>608</v>
      </c>
      <c r="H15" s="694"/>
      <c r="I15" s="698" t="s">
        <v>617</v>
      </c>
      <c r="J15" s="642" t="s">
        <v>357</v>
      </c>
      <c r="K15" s="694" t="s">
        <v>30</v>
      </c>
      <c r="L15" s="642" t="s">
        <v>31</v>
      </c>
      <c r="M15" s="642" t="s">
        <v>608</v>
      </c>
    </row>
    <row r="16" spans="1:13" s="202" customFormat="1" ht="20.25" customHeight="1">
      <c r="A16" s="200"/>
      <c r="B16" s="546"/>
      <c r="C16" s="644"/>
      <c r="D16" s="644"/>
      <c r="E16" s="694"/>
      <c r="F16" s="644"/>
      <c r="G16" s="644"/>
      <c r="H16" s="694"/>
      <c r="I16" s="644"/>
      <c r="J16" s="644"/>
      <c r="K16" s="694"/>
      <c r="L16" s="644"/>
      <c r="M16" s="644"/>
    </row>
    <row r="17" spans="1:18" s="202" customFormat="1" ht="18" customHeight="1">
      <c r="A17" s="200"/>
      <c r="B17" s="547"/>
      <c r="C17" s="692" t="s">
        <v>88</v>
      </c>
      <c r="D17" s="692"/>
      <c r="E17" s="692"/>
      <c r="F17" s="692"/>
      <c r="G17" s="692"/>
      <c r="H17" s="548"/>
      <c r="I17" s="693" t="s">
        <v>89</v>
      </c>
      <c r="J17" s="693"/>
      <c r="K17" s="693"/>
      <c r="L17" s="693"/>
      <c r="M17" s="693"/>
      <c r="Q17" s="628"/>
      <c r="R17" s="629"/>
    </row>
    <row r="18" spans="1:18" s="199" customFormat="1" ht="10.199999999999999">
      <c r="A18" s="180"/>
      <c r="B18" s="198" t="s">
        <v>308</v>
      </c>
      <c r="C18" s="254"/>
      <c r="D18" s="254"/>
      <c r="E18" s="254"/>
      <c r="F18" s="254"/>
      <c r="G18" s="254"/>
      <c r="H18" s="254"/>
      <c r="I18" s="254"/>
      <c r="J18" s="254"/>
      <c r="K18" s="254"/>
      <c r="L18" s="254"/>
      <c r="M18" s="254"/>
      <c r="Q18" s="625"/>
      <c r="R18" s="627"/>
    </row>
    <row r="19" spans="1:18" s="199" customFormat="1" ht="10.199999999999999">
      <c r="A19" s="180"/>
      <c r="B19" s="549" t="s">
        <v>626</v>
      </c>
      <c r="C19" s="309"/>
      <c r="D19" s="309"/>
      <c r="E19" s="309"/>
      <c r="F19" s="309"/>
      <c r="G19" s="550"/>
      <c r="H19" s="309"/>
      <c r="I19" s="309"/>
      <c r="J19" s="309"/>
      <c r="K19" s="309"/>
      <c r="L19" s="309"/>
      <c r="M19" s="309"/>
      <c r="Q19" s="625"/>
      <c r="R19" s="627"/>
    </row>
    <row r="20" spans="1:18" s="199" customFormat="1" ht="10.199999999999999">
      <c r="A20" s="180"/>
      <c r="B20" s="551" t="s">
        <v>627</v>
      </c>
      <c r="C20" s="309">
        <v>0</v>
      </c>
      <c r="D20" s="309">
        <v>100937</v>
      </c>
      <c r="E20" s="309"/>
      <c r="F20" s="309">
        <v>0</v>
      </c>
      <c r="G20" s="550">
        <f>+C20+D20-F20</f>
        <v>100937</v>
      </c>
      <c r="H20" s="309"/>
      <c r="I20" s="309">
        <f>+C20*BS!$H$36/1000</f>
        <v>0</v>
      </c>
      <c r="J20" s="309">
        <v>5094</v>
      </c>
      <c r="K20" s="309"/>
      <c r="L20" s="309">
        <v>0</v>
      </c>
      <c r="M20" s="309">
        <f>+G20*BS!$F$36/1000-1</f>
        <v>5111</v>
      </c>
      <c r="Q20" s="625"/>
    </row>
    <row r="21" spans="1:18" s="199" customFormat="1" ht="10.199999999999999">
      <c r="A21" s="254"/>
      <c r="B21" s="551"/>
      <c r="D21" s="309"/>
      <c r="Q21" s="625"/>
      <c r="R21" s="627"/>
    </row>
    <row r="22" spans="1:18" s="199" customFormat="1" ht="10.199999999999999">
      <c r="A22" s="180"/>
      <c r="B22" s="552" t="s">
        <v>350</v>
      </c>
      <c r="C22" s="309">
        <v>0</v>
      </c>
      <c r="D22" s="309">
        <v>28656</v>
      </c>
      <c r="E22" s="309">
        <v>19670</v>
      </c>
      <c r="F22" s="309">
        <v>19670</v>
      </c>
      <c r="G22" s="550">
        <f>+C22+D22-F22</f>
        <v>8986</v>
      </c>
      <c r="H22" s="309"/>
      <c r="I22" s="309">
        <f>+C22*BS!$H$36/1000</f>
        <v>0</v>
      </c>
      <c r="J22" s="309">
        <v>1458</v>
      </c>
      <c r="K22" s="309"/>
      <c r="L22" s="309">
        <v>1006</v>
      </c>
      <c r="M22" s="309">
        <f>+G22*BS!$F$36/1000</f>
        <v>455</v>
      </c>
      <c r="Q22" s="625"/>
      <c r="R22" s="627"/>
    </row>
    <row r="23" spans="1:18" s="199" customFormat="1" ht="6" customHeight="1">
      <c r="A23" s="180"/>
      <c r="B23" s="254"/>
      <c r="C23" s="309"/>
      <c r="D23" s="309"/>
      <c r="E23" s="309"/>
      <c r="F23" s="309"/>
      <c r="G23" s="309"/>
      <c r="H23" s="309"/>
      <c r="I23" s="309"/>
      <c r="J23" s="309"/>
      <c r="K23" s="309"/>
      <c r="L23" s="309"/>
      <c r="M23" s="309"/>
      <c r="Q23" s="625"/>
      <c r="R23" s="627"/>
    </row>
    <row r="24" spans="1:18" s="199" customFormat="1" ht="10.199999999999999">
      <c r="A24" s="180"/>
      <c r="B24" s="198" t="s">
        <v>310</v>
      </c>
      <c r="C24" s="309">
        <v>98280</v>
      </c>
      <c r="D24" s="309">
        <v>2579390</v>
      </c>
      <c r="E24" s="309">
        <v>881673</v>
      </c>
      <c r="F24" s="309">
        <v>881673</v>
      </c>
      <c r="G24" s="550">
        <f>+C24+D24-F24</f>
        <v>1795997</v>
      </c>
      <c r="H24" s="309"/>
      <c r="I24" s="309">
        <f>+C24*BS!$H$36/1000</f>
        <v>4960</v>
      </c>
      <c r="J24" s="309">
        <v>130550</v>
      </c>
      <c r="K24" s="309">
        <v>44865</v>
      </c>
      <c r="L24" s="309">
        <v>44865</v>
      </c>
      <c r="M24" s="309">
        <f>+G24*BS!$F$36/1000</f>
        <v>90956</v>
      </c>
      <c r="Q24" s="625"/>
      <c r="R24" s="627"/>
    </row>
    <row r="25" spans="1:18" s="199" customFormat="1" ht="6" customHeight="1">
      <c r="A25" s="180"/>
      <c r="B25" s="254"/>
      <c r="C25" s="309"/>
      <c r="D25" s="309"/>
      <c r="E25" s="309"/>
      <c r="F25" s="309"/>
      <c r="G25" s="309"/>
      <c r="H25" s="309"/>
      <c r="I25" s="309"/>
      <c r="J25" s="309"/>
      <c r="K25" s="309"/>
      <c r="L25" s="309"/>
      <c r="M25" s="309"/>
    </row>
    <row r="26" spans="1:18" s="199" customFormat="1" ht="10.199999999999999">
      <c r="A26" s="180"/>
      <c r="B26" s="198" t="s">
        <v>351</v>
      </c>
      <c r="C26" s="309">
        <v>0</v>
      </c>
      <c r="D26" s="309">
        <v>89656813</v>
      </c>
      <c r="E26" s="309"/>
      <c r="F26" s="309">
        <v>0</v>
      </c>
      <c r="G26" s="550">
        <f>+C26+D26-F26</f>
        <v>89656813</v>
      </c>
      <c r="H26" s="309"/>
      <c r="I26" s="309">
        <f>+C26*BS!$H$36/1000</f>
        <v>0</v>
      </c>
      <c r="J26" s="309">
        <v>4548709</v>
      </c>
      <c r="K26" s="309"/>
      <c r="L26" s="309">
        <v>0</v>
      </c>
      <c r="M26" s="309">
        <f>+G26*BS!$F$36/1000</f>
        <v>4540562</v>
      </c>
      <c r="Q26" s="626"/>
      <c r="R26" s="627"/>
    </row>
    <row r="27" spans="1:18" s="199" customFormat="1" ht="10.199999999999999" hidden="1" customHeight="1">
      <c r="A27" s="180"/>
      <c r="B27" s="199" t="s">
        <v>312</v>
      </c>
      <c r="C27" s="309"/>
      <c r="D27" s="309"/>
      <c r="E27" s="309"/>
      <c r="F27" s="309"/>
      <c r="G27" s="309"/>
      <c r="H27" s="309"/>
      <c r="I27" s="309"/>
      <c r="J27" s="309"/>
      <c r="K27" s="309"/>
      <c r="L27" s="309"/>
      <c r="M27" s="309"/>
    </row>
    <row r="28" spans="1:18" s="199" customFormat="1" ht="10.199999999999999" hidden="1" customHeight="1">
      <c r="A28" s="180"/>
      <c r="B28" s="228" t="s">
        <v>311</v>
      </c>
      <c r="C28" s="309"/>
      <c r="D28" s="309"/>
      <c r="E28" s="309"/>
      <c r="F28" s="309"/>
      <c r="G28" s="309"/>
      <c r="H28" s="309"/>
      <c r="I28" s="309"/>
      <c r="J28" s="309"/>
      <c r="K28" s="309"/>
      <c r="L28" s="309"/>
      <c r="M28" s="309"/>
    </row>
    <row r="29" spans="1:18" s="199" customFormat="1" ht="10.199999999999999">
      <c r="A29" s="180"/>
      <c r="B29" s="229"/>
      <c r="C29" s="178"/>
      <c r="D29" s="309"/>
      <c r="E29" s="309"/>
      <c r="F29" s="309"/>
      <c r="G29" s="309"/>
      <c r="H29" s="309"/>
      <c r="I29" s="309"/>
      <c r="J29" s="309"/>
      <c r="K29" s="309"/>
      <c r="L29" s="309"/>
      <c r="M29" s="309"/>
    </row>
    <row r="30" spans="1:18" s="199" customFormat="1" ht="6" customHeight="1">
      <c r="A30" s="180"/>
      <c r="B30" s="254"/>
      <c r="C30" s="178"/>
      <c r="D30" s="178"/>
      <c r="E30" s="178"/>
      <c r="F30" s="178"/>
      <c r="G30" s="178"/>
      <c r="H30" s="178"/>
      <c r="I30" s="178"/>
      <c r="J30" s="178"/>
      <c r="K30" s="178"/>
      <c r="L30" s="178"/>
      <c r="M30" s="178"/>
    </row>
    <row r="31" spans="1:18" s="199" customFormat="1" ht="10.199999999999999">
      <c r="A31" s="180"/>
      <c r="B31" s="254" t="s">
        <v>618</v>
      </c>
      <c r="C31" s="178"/>
      <c r="D31" s="178"/>
      <c r="E31" s="178"/>
      <c r="F31" s="178"/>
      <c r="G31" s="178"/>
      <c r="H31" s="178"/>
      <c r="I31" s="178"/>
      <c r="J31" s="178"/>
      <c r="K31" s="178"/>
      <c r="L31" s="178"/>
      <c r="M31" s="178"/>
    </row>
    <row r="32" spans="1:18" s="199" customFormat="1" ht="10.199999999999999">
      <c r="A32" s="254"/>
      <c r="B32" s="254"/>
      <c r="C32" s="178"/>
      <c r="D32" s="178"/>
      <c r="E32" s="178"/>
      <c r="F32" s="178"/>
      <c r="G32" s="178"/>
      <c r="H32" s="178"/>
      <c r="I32" s="178"/>
      <c r="J32" s="178"/>
      <c r="K32" s="178"/>
      <c r="L32" s="178"/>
      <c r="M32" s="178"/>
    </row>
    <row r="33" spans="1:17" s="199" customFormat="1" ht="10.199999999999999">
      <c r="A33" s="180"/>
      <c r="B33" s="545"/>
      <c r="C33" s="695" t="s">
        <v>616</v>
      </c>
      <c r="D33" s="696"/>
      <c r="E33" s="696"/>
      <c r="F33" s="696"/>
      <c r="G33" s="696"/>
      <c r="H33" s="696"/>
      <c r="I33" s="696"/>
      <c r="J33" s="696"/>
      <c r="K33" s="696"/>
      <c r="L33" s="696"/>
      <c r="M33" s="697"/>
    </row>
    <row r="34" spans="1:17" s="199" customFormat="1" ht="12.75" customHeight="1">
      <c r="A34" s="180"/>
      <c r="B34" s="545"/>
      <c r="C34" s="698" t="s">
        <v>579</v>
      </c>
      <c r="D34" s="642" t="s">
        <v>357</v>
      </c>
      <c r="E34" s="694" t="s">
        <v>30</v>
      </c>
      <c r="F34" s="642" t="s">
        <v>31</v>
      </c>
      <c r="G34" s="642" t="s">
        <v>578</v>
      </c>
      <c r="H34" s="694"/>
      <c r="I34" s="642" t="s">
        <v>579</v>
      </c>
      <c r="J34" s="642" t="s">
        <v>357</v>
      </c>
      <c r="K34" s="694" t="s">
        <v>30</v>
      </c>
      <c r="L34" s="642" t="s">
        <v>31</v>
      </c>
      <c r="M34" s="642" t="s">
        <v>578</v>
      </c>
    </row>
    <row r="35" spans="1:17" s="199" customFormat="1" ht="21.75" customHeight="1">
      <c r="A35" s="180"/>
      <c r="B35" s="546"/>
      <c r="C35" s="644"/>
      <c r="D35" s="644"/>
      <c r="E35" s="694"/>
      <c r="F35" s="644"/>
      <c r="G35" s="644"/>
      <c r="H35" s="694"/>
      <c r="I35" s="644"/>
      <c r="J35" s="644"/>
      <c r="K35" s="694"/>
      <c r="L35" s="644"/>
      <c r="M35" s="644"/>
    </row>
    <row r="36" spans="1:17" s="199" customFormat="1" ht="10.199999999999999">
      <c r="A36" s="180"/>
      <c r="B36" s="547"/>
      <c r="C36" s="692" t="s">
        <v>88</v>
      </c>
      <c r="D36" s="692"/>
      <c r="E36" s="692"/>
      <c r="F36" s="692"/>
      <c r="G36" s="692"/>
      <c r="H36" s="548"/>
      <c r="I36" s="693" t="s">
        <v>89</v>
      </c>
      <c r="J36" s="693"/>
      <c r="K36" s="693"/>
      <c r="L36" s="693"/>
      <c r="M36" s="693"/>
    </row>
    <row r="37" spans="1:17" s="199" customFormat="1" ht="10.199999999999999">
      <c r="A37" s="180"/>
      <c r="B37" s="198" t="s">
        <v>308</v>
      </c>
      <c r="C37" s="254"/>
      <c r="D37" s="254"/>
      <c r="E37" s="254"/>
      <c r="F37" s="254"/>
      <c r="G37" s="254"/>
      <c r="H37" s="254"/>
      <c r="I37" s="254"/>
      <c r="J37" s="254"/>
      <c r="K37" s="254"/>
      <c r="L37" s="254"/>
      <c r="M37" s="254"/>
    </row>
    <row r="38" spans="1:17" s="199" customFormat="1" ht="10.199999999999999">
      <c r="A38" s="180"/>
      <c r="B38" s="549" t="s">
        <v>309</v>
      </c>
      <c r="C38" s="309"/>
      <c r="D38" s="624">
        <v>2</v>
      </c>
      <c r="E38" s="309"/>
      <c r="F38" s="309">
        <v>2</v>
      </c>
      <c r="G38" s="550">
        <v>0</v>
      </c>
      <c r="H38" s="309"/>
      <c r="I38" s="309">
        <v>0</v>
      </c>
      <c r="J38" s="309">
        <v>0</v>
      </c>
      <c r="K38" s="309"/>
      <c r="L38" s="309">
        <v>0</v>
      </c>
      <c r="M38" s="309">
        <v>0</v>
      </c>
    </row>
    <row r="39" spans="1:17" s="199" customFormat="1" ht="10.199999999999999">
      <c r="A39" s="254"/>
      <c r="B39" s="549" t="s">
        <v>460</v>
      </c>
      <c r="C39" s="309">
        <v>0</v>
      </c>
      <c r="D39" s="309"/>
      <c r="E39" s="309"/>
      <c r="F39" s="309"/>
      <c r="G39" s="550"/>
      <c r="H39" s="309"/>
      <c r="I39" s="309"/>
      <c r="J39" s="309"/>
      <c r="K39" s="309"/>
      <c r="L39" s="309"/>
      <c r="M39" s="309"/>
    </row>
    <row r="40" spans="1:17">
      <c r="B40" s="551" t="s">
        <v>461</v>
      </c>
      <c r="C40" s="625">
        <v>44239</v>
      </c>
      <c r="D40" s="309">
        <v>165</v>
      </c>
      <c r="E40" s="199"/>
      <c r="F40" s="309">
        <v>0</v>
      </c>
      <c r="G40" s="550">
        <v>44404</v>
      </c>
      <c r="H40" s="199"/>
      <c r="I40" s="309">
        <v>2255</v>
      </c>
      <c r="J40" s="309">
        <v>8</v>
      </c>
      <c r="K40" s="199"/>
      <c r="L40" s="309">
        <v>0</v>
      </c>
      <c r="M40" s="309">
        <v>2263</v>
      </c>
    </row>
    <row r="41" spans="1:17">
      <c r="B41" s="551"/>
      <c r="C41" s="199"/>
      <c r="D41" s="309"/>
      <c r="E41" s="199"/>
      <c r="F41" s="199"/>
      <c r="G41" s="199"/>
      <c r="H41" s="199"/>
      <c r="I41" s="199"/>
      <c r="J41" s="199"/>
      <c r="K41" s="199"/>
      <c r="L41" s="199"/>
      <c r="M41" s="199"/>
    </row>
    <row r="42" spans="1:17">
      <c r="B42" s="552" t="s">
        <v>350</v>
      </c>
      <c r="C42" s="309"/>
      <c r="D42" s="309">
        <v>580</v>
      </c>
      <c r="E42" s="309"/>
      <c r="F42" s="309">
        <v>0</v>
      </c>
      <c r="G42" s="309">
        <v>580</v>
      </c>
      <c r="H42" s="309"/>
      <c r="I42" s="309">
        <v>0</v>
      </c>
      <c r="J42" s="309">
        <v>29456</v>
      </c>
      <c r="K42" s="309"/>
      <c r="L42" s="309">
        <v>0</v>
      </c>
      <c r="M42" s="309">
        <v>30</v>
      </c>
    </row>
    <row r="43" spans="1:17">
      <c r="B43" s="254"/>
      <c r="C43" s="309">
        <v>0</v>
      </c>
      <c r="D43" s="309"/>
      <c r="E43" s="309"/>
      <c r="F43" s="309"/>
      <c r="G43" s="309"/>
      <c r="H43" s="309"/>
      <c r="I43" s="309"/>
      <c r="J43" s="309"/>
      <c r="K43" s="309"/>
      <c r="L43" s="309"/>
      <c r="M43" s="309"/>
    </row>
    <row r="44" spans="1:17">
      <c r="B44" s="198" t="s">
        <v>310</v>
      </c>
      <c r="C44" s="309"/>
      <c r="D44" s="309">
        <v>1330933</v>
      </c>
      <c r="E44" s="309"/>
      <c r="F44" s="309">
        <v>1306190</v>
      </c>
      <c r="G44" s="309">
        <v>24743</v>
      </c>
      <c r="H44" s="309"/>
      <c r="I44" s="309">
        <v>0</v>
      </c>
      <c r="J44" s="309">
        <v>109166</v>
      </c>
      <c r="K44" s="309"/>
      <c r="L44" s="309">
        <v>24033</v>
      </c>
      <c r="M44" s="309">
        <v>1261</v>
      </c>
    </row>
    <row r="45" spans="1:17">
      <c r="B45" s="254"/>
      <c r="C45" s="309">
        <v>0</v>
      </c>
      <c r="D45" s="309"/>
      <c r="E45" s="309"/>
      <c r="F45" s="309"/>
      <c r="G45" s="309"/>
      <c r="H45" s="309"/>
      <c r="I45" s="309"/>
      <c r="J45" s="309"/>
      <c r="K45" s="309"/>
      <c r="L45" s="309"/>
      <c r="M45" s="309"/>
    </row>
    <row r="46" spans="1:17">
      <c r="B46" s="198" t="s">
        <v>351</v>
      </c>
      <c r="C46" s="178">
        <v>71001466</v>
      </c>
      <c r="D46" s="309">
        <v>225429</v>
      </c>
      <c r="E46" s="309"/>
      <c r="F46" s="309">
        <v>39694905</v>
      </c>
      <c r="G46" s="309">
        <v>31531990</v>
      </c>
      <c r="H46" s="309"/>
      <c r="I46" s="309">
        <v>3618476</v>
      </c>
      <c r="J46" s="309">
        <f>11358105/1000</f>
        <v>11358</v>
      </c>
      <c r="K46" s="309"/>
      <c r="L46" s="309">
        <f>2000000000/1000</f>
        <v>2000000</v>
      </c>
      <c r="M46" s="309">
        <v>1606962</v>
      </c>
      <c r="N46" s="378"/>
      <c r="P46" s="378"/>
      <c r="Q46" s="378"/>
    </row>
  </sheetData>
  <mergeCells count="31">
    <mergeCell ref="C34:C35"/>
    <mergeCell ref="C17:G17"/>
    <mergeCell ref="I17:M17"/>
    <mergeCell ref="C14:M14"/>
    <mergeCell ref="C15:C16"/>
    <mergeCell ref="D15:D16"/>
    <mergeCell ref="E15:E16"/>
    <mergeCell ref="F15:F16"/>
    <mergeCell ref="G15:G16"/>
    <mergeCell ref="H15:H16"/>
    <mergeCell ref="I15:I16"/>
    <mergeCell ref="J15:J16"/>
    <mergeCell ref="K15:K16"/>
    <mergeCell ref="L15:L16"/>
    <mergeCell ref="M15:M16"/>
    <mergeCell ref="A3:M4"/>
    <mergeCell ref="A6:M7"/>
    <mergeCell ref="A9:M10"/>
    <mergeCell ref="C36:G36"/>
    <mergeCell ref="I36:M36"/>
    <mergeCell ref="D34:D35"/>
    <mergeCell ref="E34:E35"/>
    <mergeCell ref="F34:F35"/>
    <mergeCell ref="G34:G35"/>
    <mergeCell ref="H34:H35"/>
    <mergeCell ref="I34:I35"/>
    <mergeCell ref="J34:J35"/>
    <mergeCell ref="K34:K35"/>
    <mergeCell ref="L34:L35"/>
    <mergeCell ref="M34:M35"/>
    <mergeCell ref="C33:M33"/>
  </mergeCells>
  <printOptions horizontalCentered="1"/>
  <pageMargins left="0.75" right="0.5" top="0.5" bottom="0.4" header="0.25" footer="0"/>
  <pageSetup paperSize="9" orientation="portrait" useFirstPageNumber="1" r:id="rId1"/>
  <ignoredErrors>
    <ignoredError sqref="I30:M30 I20:M2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87"/>
  <sheetViews>
    <sheetView showGridLines="0" topLeftCell="A28" zoomScale="89" zoomScaleNormal="89" workbookViewId="0">
      <selection activeCell="K38" sqref="K38"/>
    </sheetView>
  </sheetViews>
  <sheetFormatPr defaultColWidth="9" defaultRowHeight="11.4"/>
  <cols>
    <col min="1" max="1" width="16.69921875" style="205" customWidth="1"/>
    <col min="2" max="2" width="51.8984375" style="205" customWidth="1"/>
    <col min="3" max="3" width="17.09765625" style="205" bestFit="1" customWidth="1"/>
    <col min="4" max="4" width="17.09765625" style="205" customWidth="1"/>
    <col min="5" max="5" width="12.8984375" style="205" customWidth="1"/>
    <col min="6" max="6" width="12.5" style="205" customWidth="1"/>
    <col min="7" max="7" width="10.8984375" style="205" customWidth="1"/>
    <col min="8" max="8" width="15.09765625" style="205" customWidth="1"/>
    <col min="9" max="10" width="13.59765625" style="205" bestFit="1" customWidth="1"/>
    <col min="11" max="11" width="13.59765625" style="205" customWidth="1"/>
    <col min="12" max="16384" width="9" style="320"/>
  </cols>
  <sheetData>
    <row r="1" spans="1:11" s="205" customFormat="1">
      <c r="A1" s="206"/>
      <c r="B1" s="206"/>
      <c r="C1" s="206"/>
      <c r="D1" s="206"/>
      <c r="E1" s="699" t="s">
        <v>161</v>
      </c>
      <c r="F1" s="699"/>
      <c r="G1" s="699" t="s">
        <v>162</v>
      </c>
      <c r="H1" s="699"/>
      <c r="I1" s="700" t="s">
        <v>163</v>
      </c>
      <c r="J1" s="700"/>
      <c r="K1" s="330" t="s">
        <v>452</v>
      </c>
    </row>
    <row r="2" spans="1:11" s="205" customFormat="1">
      <c r="A2" s="207" t="s">
        <v>164</v>
      </c>
      <c r="B2" s="208" t="s">
        <v>165</v>
      </c>
      <c r="C2" s="209" t="s">
        <v>166</v>
      </c>
      <c r="D2" s="209" t="s">
        <v>167</v>
      </c>
      <c r="E2" s="209" t="s">
        <v>166</v>
      </c>
      <c r="F2" s="209" t="s">
        <v>167</v>
      </c>
      <c r="G2" s="209" t="s">
        <v>166</v>
      </c>
      <c r="H2" s="209" t="s">
        <v>167</v>
      </c>
      <c r="I2" s="209" t="s">
        <v>166</v>
      </c>
      <c r="J2" s="209" t="s">
        <v>167</v>
      </c>
      <c r="K2" s="209"/>
    </row>
    <row r="3" spans="1:11" ht="15.6">
      <c r="A3" s="597">
        <v>10100100005</v>
      </c>
      <c r="B3" s="463" t="s">
        <v>485</v>
      </c>
      <c r="C3" s="598">
        <v>1410</v>
      </c>
      <c r="D3" s="598">
        <v>0</v>
      </c>
      <c r="E3" s="319"/>
      <c r="F3" s="319"/>
      <c r="G3" s="319"/>
      <c r="H3" s="319"/>
      <c r="I3" s="319">
        <f t="shared" ref="I3" si="0">ROUND(C3/1000,0)</f>
        <v>1</v>
      </c>
      <c r="J3" s="319">
        <f t="shared" ref="J3" si="1">ROUND(D3/1000,0)</f>
        <v>0</v>
      </c>
      <c r="K3" s="319">
        <f t="shared" ref="K3" si="2">I3-J3</f>
        <v>1</v>
      </c>
    </row>
    <row r="4" spans="1:11" ht="15.6">
      <c r="A4" s="597">
        <v>10100100021</v>
      </c>
      <c r="B4" s="463" t="s">
        <v>486</v>
      </c>
      <c r="C4" s="598">
        <v>1311632</v>
      </c>
      <c r="D4" s="598">
        <v>0</v>
      </c>
      <c r="E4" s="319"/>
      <c r="F4" s="319"/>
      <c r="G4" s="319"/>
      <c r="H4" s="319"/>
      <c r="I4" s="319">
        <f t="shared" ref="I4:I67" si="3">ROUND(C4/1000,0)</f>
        <v>1312</v>
      </c>
      <c r="J4" s="319">
        <f t="shared" ref="J4:J67" si="4">ROUND(D4/1000,0)</f>
        <v>0</v>
      </c>
      <c r="K4" s="319">
        <f t="shared" ref="K4:K67" si="5">I4-J4</f>
        <v>1312</v>
      </c>
    </row>
    <row r="5" spans="1:11" ht="15.6">
      <c r="A5" s="597">
        <v>10100100022</v>
      </c>
      <c r="B5" s="463" t="s">
        <v>487</v>
      </c>
      <c r="C5" s="598">
        <v>1952286</v>
      </c>
      <c r="D5" s="598">
        <v>0</v>
      </c>
      <c r="E5" s="319"/>
      <c r="F5" s="319"/>
      <c r="G5" s="319"/>
      <c r="H5" s="319"/>
      <c r="I5" s="319">
        <f t="shared" si="3"/>
        <v>1952</v>
      </c>
      <c r="J5" s="319">
        <f t="shared" si="4"/>
        <v>0</v>
      </c>
      <c r="K5" s="319">
        <f t="shared" si="5"/>
        <v>1952</v>
      </c>
    </row>
    <row r="6" spans="1:11" ht="15.6">
      <c r="A6" s="597">
        <v>10100100040</v>
      </c>
      <c r="B6" s="463" t="s">
        <v>488</v>
      </c>
      <c r="C6" s="598">
        <v>5327</v>
      </c>
      <c r="D6" s="598">
        <v>0</v>
      </c>
      <c r="E6" s="319"/>
      <c r="F6" s="319"/>
      <c r="G6" s="319"/>
      <c r="H6" s="319"/>
      <c r="I6" s="319">
        <f t="shared" si="3"/>
        <v>5</v>
      </c>
      <c r="J6" s="319">
        <f t="shared" si="4"/>
        <v>0</v>
      </c>
      <c r="K6" s="319">
        <f t="shared" si="5"/>
        <v>5</v>
      </c>
    </row>
    <row r="7" spans="1:11" ht="15.6">
      <c r="A7" s="597">
        <v>10100100055</v>
      </c>
      <c r="B7" s="463" t="s">
        <v>174</v>
      </c>
      <c r="C7" s="598">
        <v>987153</v>
      </c>
      <c r="D7" s="598">
        <v>0</v>
      </c>
      <c r="E7" s="319"/>
      <c r="F7" s="319"/>
      <c r="G7" s="319"/>
      <c r="H7" s="319"/>
      <c r="I7" s="319">
        <f t="shared" si="3"/>
        <v>987</v>
      </c>
      <c r="J7" s="319">
        <f t="shared" si="4"/>
        <v>0</v>
      </c>
      <c r="K7" s="319">
        <f t="shared" si="5"/>
        <v>987</v>
      </c>
    </row>
    <row r="8" spans="1:11" ht="15.6">
      <c r="A8" s="597">
        <v>10100100056</v>
      </c>
      <c r="B8" s="463" t="s">
        <v>176</v>
      </c>
      <c r="C8" s="598">
        <v>7758781</v>
      </c>
      <c r="D8" s="598">
        <v>0</v>
      </c>
      <c r="E8" s="319"/>
      <c r="F8" s="319"/>
      <c r="G8" s="319"/>
      <c r="H8" s="319"/>
      <c r="I8" s="319">
        <f t="shared" si="3"/>
        <v>7759</v>
      </c>
      <c r="J8" s="319">
        <f t="shared" si="4"/>
        <v>0</v>
      </c>
      <c r="K8" s="319">
        <f t="shared" si="5"/>
        <v>7759</v>
      </c>
    </row>
    <row r="9" spans="1:11" ht="15.6">
      <c r="A9" s="597">
        <v>10100100069</v>
      </c>
      <c r="B9" s="463" t="s">
        <v>178</v>
      </c>
      <c r="C9" s="598">
        <v>6130</v>
      </c>
      <c r="D9" s="598">
        <v>0</v>
      </c>
      <c r="E9" s="319"/>
      <c r="F9" s="319"/>
      <c r="G9" s="319"/>
      <c r="H9" s="319"/>
      <c r="I9" s="319">
        <f t="shared" si="3"/>
        <v>6</v>
      </c>
      <c r="J9" s="319">
        <f t="shared" si="4"/>
        <v>0</v>
      </c>
      <c r="K9" s="319">
        <f t="shared" si="5"/>
        <v>6</v>
      </c>
    </row>
    <row r="10" spans="1:11" ht="15.6">
      <c r="A10" s="597">
        <v>10100100072</v>
      </c>
      <c r="B10" s="463" t="s">
        <v>180</v>
      </c>
      <c r="C10" s="598">
        <v>14182</v>
      </c>
      <c r="D10" s="598">
        <v>0</v>
      </c>
      <c r="E10" s="319"/>
      <c r="F10" s="319"/>
      <c r="G10" s="319"/>
      <c r="H10" s="319"/>
      <c r="I10" s="319">
        <f t="shared" si="3"/>
        <v>14</v>
      </c>
      <c r="J10" s="319">
        <f t="shared" si="4"/>
        <v>0</v>
      </c>
      <c r="K10" s="319">
        <f t="shared" si="5"/>
        <v>14</v>
      </c>
    </row>
    <row r="11" spans="1:11" ht="15.6">
      <c r="A11" s="597">
        <v>10100100114</v>
      </c>
      <c r="B11" s="463" t="s">
        <v>365</v>
      </c>
      <c r="C11" s="598">
        <v>9879474480</v>
      </c>
      <c r="D11" s="598">
        <v>0</v>
      </c>
      <c r="E11" s="319"/>
      <c r="F11" s="319"/>
      <c r="G11" s="319"/>
      <c r="H11" s="319"/>
      <c r="I11" s="319">
        <f t="shared" si="3"/>
        <v>9879474</v>
      </c>
      <c r="J11" s="319">
        <f t="shared" si="4"/>
        <v>0</v>
      </c>
      <c r="K11" s="319">
        <f t="shared" si="5"/>
        <v>9879474</v>
      </c>
    </row>
    <row r="12" spans="1:11" ht="15.6">
      <c r="A12" s="597">
        <v>10100100122</v>
      </c>
      <c r="B12" s="463" t="s">
        <v>586</v>
      </c>
      <c r="C12" s="598">
        <v>165299</v>
      </c>
      <c r="D12" s="598">
        <v>0</v>
      </c>
      <c r="E12" s="319"/>
      <c r="F12" s="319"/>
      <c r="G12" s="319"/>
      <c r="H12" s="319"/>
      <c r="I12" s="319">
        <f t="shared" si="3"/>
        <v>165</v>
      </c>
      <c r="J12" s="319">
        <f t="shared" si="4"/>
        <v>0</v>
      </c>
      <c r="K12" s="319">
        <f t="shared" si="5"/>
        <v>165</v>
      </c>
    </row>
    <row r="13" spans="1:11" ht="15.6">
      <c r="A13" s="597">
        <v>10300300002</v>
      </c>
      <c r="B13" s="463" t="s">
        <v>181</v>
      </c>
      <c r="C13" s="598">
        <v>0</v>
      </c>
      <c r="D13" s="598">
        <v>502</v>
      </c>
      <c r="E13" s="319"/>
      <c r="F13" s="319"/>
      <c r="G13" s="319"/>
      <c r="H13" s="319"/>
      <c r="I13" s="319">
        <f t="shared" si="3"/>
        <v>0</v>
      </c>
      <c r="J13" s="319">
        <f t="shared" si="4"/>
        <v>1</v>
      </c>
      <c r="K13" s="319">
        <f t="shared" si="5"/>
        <v>-1</v>
      </c>
    </row>
    <row r="14" spans="1:11" ht="15.6">
      <c r="A14" s="597">
        <v>10300300003</v>
      </c>
      <c r="B14" s="463" t="s">
        <v>182</v>
      </c>
      <c r="C14" s="598">
        <v>525</v>
      </c>
      <c r="D14" s="598">
        <v>0</v>
      </c>
      <c r="E14" s="319"/>
      <c r="F14" s="319"/>
      <c r="G14" s="319"/>
      <c r="H14" s="319"/>
      <c r="I14" s="319">
        <f t="shared" si="3"/>
        <v>1</v>
      </c>
      <c r="J14" s="319">
        <f t="shared" si="4"/>
        <v>0</v>
      </c>
      <c r="K14" s="319">
        <f t="shared" si="5"/>
        <v>1</v>
      </c>
    </row>
    <row r="15" spans="1:11" ht="15.6">
      <c r="A15" s="597">
        <v>10300400002</v>
      </c>
      <c r="B15" s="463" t="s">
        <v>587</v>
      </c>
      <c r="C15" s="598">
        <v>0</v>
      </c>
      <c r="D15" s="598">
        <v>0</v>
      </c>
      <c r="E15" s="319"/>
      <c r="F15" s="319"/>
      <c r="G15" s="319"/>
      <c r="H15" s="319"/>
      <c r="I15" s="319">
        <f t="shared" si="3"/>
        <v>0</v>
      </c>
      <c r="J15" s="319">
        <f t="shared" si="4"/>
        <v>0</v>
      </c>
      <c r="K15" s="319">
        <f t="shared" si="5"/>
        <v>0</v>
      </c>
    </row>
    <row r="16" spans="1:11" ht="15.6">
      <c r="A16" s="597">
        <v>10300400003</v>
      </c>
      <c r="B16" s="463" t="s">
        <v>588</v>
      </c>
      <c r="C16" s="598">
        <v>0</v>
      </c>
      <c r="D16" s="598">
        <v>0</v>
      </c>
      <c r="E16" s="319"/>
      <c r="F16" s="319"/>
      <c r="G16" s="319"/>
      <c r="H16" s="319"/>
      <c r="I16" s="319">
        <f t="shared" si="3"/>
        <v>0</v>
      </c>
      <c r="J16" s="319">
        <f t="shared" si="4"/>
        <v>0</v>
      </c>
      <c r="K16" s="319">
        <f t="shared" si="5"/>
        <v>0</v>
      </c>
    </row>
    <row r="17" spans="1:11" ht="15.6">
      <c r="A17" s="597">
        <v>10601100001</v>
      </c>
      <c r="B17" s="463" t="s">
        <v>489</v>
      </c>
      <c r="C17" s="598">
        <v>1258412</v>
      </c>
      <c r="D17" s="598">
        <v>0</v>
      </c>
      <c r="E17" s="319"/>
      <c r="F17" s="319"/>
      <c r="G17" s="319"/>
      <c r="H17" s="319"/>
      <c r="I17" s="319">
        <f t="shared" si="3"/>
        <v>1258</v>
      </c>
      <c r="J17" s="319">
        <f t="shared" si="4"/>
        <v>0</v>
      </c>
      <c r="K17" s="319">
        <f t="shared" si="5"/>
        <v>1258</v>
      </c>
    </row>
    <row r="18" spans="1:11" ht="15.6">
      <c r="A18" s="597">
        <v>10601100005</v>
      </c>
      <c r="B18" s="463" t="s">
        <v>589</v>
      </c>
      <c r="C18" s="598">
        <v>0</v>
      </c>
      <c r="D18" s="598">
        <v>11</v>
      </c>
      <c r="E18" s="319"/>
      <c r="F18" s="319"/>
      <c r="G18" s="319"/>
      <c r="H18" s="319"/>
      <c r="I18" s="319">
        <f t="shared" si="3"/>
        <v>0</v>
      </c>
      <c r="J18" s="319">
        <f t="shared" si="4"/>
        <v>0</v>
      </c>
      <c r="K18" s="319">
        <f t="shared" si="5"/>
        <v>0</v>
      </c>
    </row>
    <row r="19" spans="1:11" ht="15.6">
      <c r="A19" s="597">
        <v>10601100015</v>
      </c>
      <c r="B19" s="463" t="s">
        <v>490</v>
      </c>
      <c r="C19" s="598">
        <v>8688</v>
      </c>
      <c r="D19" s="598">
        <v>0</v>
      </c>
      <c r="E19" s="319"/>
      <c r="F19" s="319"/>
      <c r="G19" s="319"/>
      <c r="H19" s="319"/>
      <c r="I19" s="319">
        <f t="shared" si="3"/>
        <v>9</v>
      </c>
      <c r="J19" s="319">
        <f t="shared" si="4"/>
        <v>0</v>
      </c>
      <c r="K19" s="319">
        <f t="shared" si="5"/>
        <v>9</v>
      </c>
    </row>
    <row r="20" spans="1:11" ht="15.6">
      <c r="A20" s="597">
        <v>10601100022</v>
      </c>
      <c r="B20" s="463" t="s">
        <v>491</v>
      </c>
      <c r="C20" s="598">
        <v>35</v>
      </c>
      <c r="D20" s="598">
        <v>0</v>
      </c>
      <c r="E20" s="319"/>
      <c r="F20" s="319"/>
      <c r="G20" s="319"/>
      <c r="H20" s="319"/>
      <c r="I20" s="319">
        <f t="shared" si="3"/>
        <v>0</v>
      </c>
      <c r="J20" s="319">
        <f t="shared" si="4"/>
        <v>0</v>
      </c>
      <c r="K20" s="319">
        <f t="shared" si="5"/>
        <v>0</v>
      </c>
    </row>
    <row r="21" spans="1:11" ht="15.6">
      <c r="A21" s="597">
        <v>10601100110</v>
      </c>
      <c r="B21" s="463" t="s">
        <v>369</v>
      </c>
      <c r="C21" s="598">
        <v>41782401</v>
      </c>
      <c r="D21" s="598">
        <v>0</v>
      </c>
      <c r="E21" s="319"/>
      <c r="F21" s="319"/>
      <c r="G21" s="319"/>
      <c r="H21" s="319"/>
      <c r="I21" s="319">
        <f t="shared" si="3"/>
        <v>41782</v>
      </c>
      <c r="J21" s="319">
        <f t="shared" si="4"/>
        <v>0</v>
      </c>
      <c r="K21" s="319">
        <f t="shared" si="5"/>
        <v>41782</v>
      </c>
    </row>
    <row r="22" spans="1:11" ht="15.6">
      <c r="A22" s="597">
        <v>10601100113</v>
      </c>
      <c r="B22" s="463" t="s">
        <v>492</v>
      </c>
      <c r="C22" s="598">
        <v>11</v>
      </c>
      <c r="D22" s="598">
        <v>0</v>
      </c>
      <c r="E22" s="319"/>
      <c r="F22" s="319"/>
      <c r="G22" s="319"/>
      <c r="H22" s="319"/>
      <c r="I22" s="319">
        <f t="shared" si="3"/>
        <v>0</v>
      </c>
      <c r="J22" s="319">
        <f t="shared" si="4"/>
        <v>0</v>
      </c>
      <c r="K22" s="319">
        <f t="shared" si="5"/>
        <v>0</v>
      </c>
    </row>
    <row r="23" spans="1:11" ht="15.6">
      <c r="A23" s="597">
        <v>10601600001</v>
      </c>
      <c r="B23" s="463" t="s">
        <v>590</v>
      </c>
      <c r="C23" s="598">
        <v>0</v>
      </c>
      <c r="D23" s="598">
        <v>1</v>
      </c>
      <c r="E23" s="319"/>
      <c r="F23" s="319"/>
      <c r="G23" s="319"/>
      <c r="H23" s="319"/>
      <c r="I23" s="319">
        <f t="shared" si="3"/>
        <v>0</v>
      </c>
      <c r="J23" s="319">
        <f t="shared" si="4"/>
        <v>0</v>
      </c>
      <c r="K23" s="319">
        <f t="shared" si="5"/>
        <v>0</v>
      </c>
    </row>
    <row r="24" spans="1:11" ht="15.6">
      <c r="A24" s="597">
        <v>10700300001</v>
      </c>
      <c r="B24" s="463" t="s">
        <v>188</v>
      </c>
      <c r="C24" s="598">
        <v>386455</v>
      </c>
      <c r="D24" s="598">
        <v>0</v>
      </c>
      <c r="E24" s="319"/>
      <c r="F24" s="319"/>
      <c r="G24" s="319"/>
      <c r="H24" s="319"/>
      <c r="I24" s="319">
        <f t="shared" si="3"/>
        <v>386</v>
      </c>
      <c r="J24" s="319">
        <f t="shared" si="4"/>
        <v>0</v>
      </c>
      <c r="K24" s="319">
        <f t="shared" si="5"/>
        <v>386</v>
      </c>
    </row>
    <row r="25" spans="1:11" ht="15.6">
      <c r="A25" s="597">
        <v>10700700005</v>
      </c>
      <c r="B25" s="463" t="s">
        <v>190</v>
      </c>
      <c r="C25" s="598">
        <v>1</v>
      </c>
      <c r="D25" s="598">
        <v>0</v>
      </c>
      <c r="E25" s="319"/>
      <c r="F25" s="319"/>
      <c r="G25" s="319"/>
      <c r="H25" s="319"/>
      <c r="I25" s="319">
        <f t="shared" si="3"/>
        <v>0</v>
      </c>
      <c r="J25" s="319">
        <f t="shared" si="4"/>
        <v>0</v>
      </c>
      <c r="K25" s="319">
        <f t="shared" si="5"/>
        <v>0</v>
      </c>
    </row>
    <row r="26" spans="1:11" ht="15.6">
      <c r="A26" s="597">
        <v>10700700006</v>
      </c>
      <c r="B26" s="463" t="s">
        <v>591</v>
      </c>
      <c r="C26" s="598">
        <v>0</v>
      </c>
      <c r="D26" s="598">
        <v>295</v>
      </c>
      <c r="E26" s="319"/>
      <c r="F26" s="319"/>
      <c r="G26" s="319"/>
      <c r="H26" s="319"/>
      <c r="I26" s="319">
        <f t="shared" si="3"/>
        <v>0</v>
      </c>
      <c r="J26" s="319">
        <f t="shared" si="4"/>
        <v>0</v>
      </c>
      <c r="K26" s="319">
        <f t="shared" si="5"/>
        <v>0</v>
      </c>
    </row>
    <row r="27" spans="1:11" ht="15.6">
      <c r="A27" s="597">
        <v>10700700008</v>
      </c>
      <c r="B27" s="463" t="s">
        <v>192</v>
      </c>
      <c r="C27" s="598">
        <v>34055</v>
      </c>
      <c r="D27" s="598">
        <v>0</v>
      </c>
      <c r="E27" s="319"/>
      <c r="F27" s="319"/>
      <c r="G27" s="319"/>
      <c r="H27" s="319"/>
      <c r="I27" s="319">
        <f t="shared" si="3"/>
        <v>34</v>
      </c>
      <c r="J27" s="319">
        <f t="shared" si="4"/>
        <v>0</v>
      </c>
      <c r="K27" s="319">
        <f t="shared" si="5"/>
        <v>34</v>
      </c>
    </row>
    <row r="28" spans="1:11" ht="15.6">
      <c r="A28" s="597">
        <v>10700700009</v>
      </c>
      <c r="B28" s="463" t="s">
        <v>194</v>
      </c>
      <c r="C28" s="598">
        <v>0</v>
      </c>
      <c r="D28" s="598">
        <v>6853</v>
      </c>
      <c r="E28" s="319"/>
      <c r="F28" s="319"/>
      <c r="G28" s="319"/>
      <c r="H28" s="319"/>
      <c r="I28" s="319">
        <f t="shared" si="3"/>
        <v>0</v>
      </c>
      <c r="J28" s="319">
        <f t="shared" si="4"/>
        <v>7</v>
      </c>
      <c r="K28" s="319">
        <f t="shared" si="5"/>
        <v>-7</v>
      </c>
    </row>
    <row r="29" spans="1:11" ht="15.6">
      <c r="A29" s="597">
        <v>20100100001</v>
      </c>
      <c r="B29" s="463" t="s">
        <v>196</v>
      </c>
      <c r="C29" s="598">
        <v>0</v>
      </c>
      <c r="D29" s="598">
        <v>7665412130</v>
      </c>
      <c r="E29" s="319"/>
      <c r="F29" s="319"/>
      <c r="G29" s="319"/>
      <c r="H29" s="319"/>
      <c r="I29" s="319">
        <f t="shared" si="3"/>
        <v>0</v>
      </c>
      <c r="J29" s="319">
        <f t="shared" si="4"/>
        <v>7665412</v>
      </c>
      <c r="K29" s="319">
        <f t="shared" si="5"/>
        <v>-7665412</v>
      </c>
    </row>
    <row r="30" spans="1:11" ht="15.6">
      <c r="A30" s="597">
        <v>20100100002</v>
      </c>
      <c r="B30" s="463" t="s">
        <v>198</v>
      </c>
      <c r="C30" s="598">
        <v>0</v>
      </c>
      <c r="D30" s="598">
        <v>45851524</v>
      </c>
      <c r="E30" s="319"/>
      <c r="F30" s="319"/>
      <c r="G30" s="319"/>
      <c r="H30" s="319"/>
      <c r="I30" s="319">
        <f t="shared" si="3"/>
        <v>0</v>
      </c>
      <c r="J30" s="319">
        <f t="shared" si="4"/>
        <v>45852</v>
      </c>
      <c r="K30" s="319">
        <f t="shared" si="5"/>
        <v>-45852</v>
      </c>
    </row>
    <row r="31" spans="1:11" ht="15.6">
      <c r="A31" s="597">
        <v>20100200001</v>
      </c>
      <c r="B31" s="463" t="s">
        <v>200</v>
      </c>
      <c r="C31" s="598">
        <v>1057370575</v>
      </c>
      <c r="D31" s="598">
        <v>0</v>
      </c>
      <c r="E31" s="319"/>
      <c r="F31" s="319"/>
      <c r="G31" s="319"/>
      <c r="H31" s="319"/>
      <c r="I31" s="319">
        <f t="shared" si="3"/>
        <v>1057371</v>
      </c>
      <c r="J31" s="319">
        <f t="shared" si="4"/>
        <v>0</v>
      </c>
      <c r="K31" s="319">
        <f t="shared" si="5"/>
        <v>1057371</v>
      </c>
    </row>
    <row r="32" spans="1:11" ht="15.6">
      <c r="A32" s="597">
        <v>20100300001</v>
      </c>
      <c r="B32" s="463" t="s">
        <v>202</v>
      </c>
      <c r="C32" s="598">
        <v>0</v>
      </c>
      <c r="D32" s="598">
        <v>1038485586</v>
      </c>
      <c r="E32" s="319"/>
      <c r="F32" s="319"/>
      <c r="G32" s="319"/>
      <c r="H32" s="319"/>
      <c r="I32" s="319">
        <f t="shared" si="3"/>
        <v>0</v>
      </c>
      <c r="J32" s="319">
        <f t="shared" si="4"/>
        <v>1038486</v>
      </c>
      <c r="K32" s="319">
        <f t="shared" si="5"/>
        <v>-1038486</v>
      </c>
    </row>
    <row r="33" spans="1:11" ht="15.6">
      <c r="A33" s="597">
        <v>20100400001</v>
      </c>
      <c r="B33" s="463" t="s">
        <v>204</v>
      </c>
      <c r="C33" s="598">
        <v>889044850</v>
      </c>
      <c r="D33" s="598">
        <v>0</v>
      </c>
      <c r="E33" s="319"/>
      <c r="F33" s="319"/>
      <c r="G33" s="319"/>
      <c r="H33" s="319"/>
      <c r="I33" s="319">
        <f t="shared" si="3"/>
        <v>889045</v>
      </c>
      <c r="J33" s="319">
        <f t="shared" si="4"/>
        <v>0</v>
      </c>
      <c r="K33" s="319">
        <f t="shared" si="5"/>
        <v>889045</v>
      </c>
    </row>
    <row r="34" spans="1:11" ht="15.6">
      <c r="A34" s="597">
        <v>20200100001</v>
      </c>
      <c r="B34" s="463" t="s">
        <v>206</v>
      </c>
      <c r="C34" s="598">
        <v>37460631</v>
      </c>
      <c r="D34" s="598">
        <v>0</v>
      </c>
      <c r="E34" s="319"/>
      <c r="F34" s="319"/>
      <c r="G34" s="319"/>
      <c r="H34" s="319"/>
      <c r="I34" s="319">
        <f t="shared" si="3"/>
        <v>37461</v>
      </c>
      <c r="J34" s="319">
        <f t="shared" si="4"/>
        <v>0</v>
      </c>
      <c r="K34" s="319">
        <f t="shared" si="5"/>
        <v>37461</v>
      </c>
    </row>
    <row r="35" spans="1:11" ht="15.6">
      <c r="A35" s="597">
        <v>20200200001</v>
      </c>
      <c r="B35" s="463" t="s">
        <v>208</v>
      </c>
      <c r="C35" s="598">
        <v>62494094</v>
      </c>
      <c r="D35" s="598">
        <v>0</v>
      </c>
      <c r="E35" s="319"/>
      <c r="F35" s="319"/>
      <c r="G35" s="319"/>
      <c r="H35" s="319"/>
      <c r="I35" s="319">
        <f t="shared" si="3"/>
        <v>62494</v>
      </c>
      <c r="J35" s="319">
        <f t="shared" si="4"/>
        <v>0</v>
      </c>
      <c r="K35" s="319">
        <f t="shared" si="5"/>
        <v>62494</v>
      </c>
    </row>
    <row r="36" spans="1:11" ht="15.6">
      <c r="A36" s="597">
        <v>20300100001</v>
      </c>
      <c r="B36" s="463" t="s">
        <v>210</v>
      </c>
      <c r="C36" s="598">
        <v>91918307</v>
      </c>
      <c r="D36" s="598">
        <v>0</v>
      </c>
      <c r="E36" s="319"/>
      <c r="F36" s="319"/>
      <c r="G36" s="319"/>
      <c r="H36" s="319"/>
      <c r="I36" s="319">
        <f t="shared" si="3"/>
        <v>91918</v>
      </c>
      <c r="J36" s="319">
        <f t="shared" si="4"/>
        <v>0</v>
      </c>
      <c r="K36" s="319">
        <f t="shared" si="5"/>
        <v>91918</v>
      </c>
    </row>
    <row r="37" spans="1:11" ht="15.6">
      <c r="A37" s="597">
        <v>20500100001</v>
      </c>
      <c r="B37" s="463" t="s">
        <v>212</v>
      </c>
      <c r="C37" s="598">
        <v>0</v>
      </c>
      <c r="D37" s="598">
        <v>3118616365</v>
      </c>
      <c r="E37" s="319"/>
      <c r="F37" s="319"/>
      <c r="G37" s="319"/>
      <c r="H37" s="319"/>
      <c r="I37" s="319">
        <f t="shared" si="3"/>
        <v>0</v>
      </c>
      <c r="J37" s="319">
        <f t="shared" si="4"/>
        <v>3118616</v>
      </c>
      <c r="K37" s="319">
        <f t="shared" si="5"/>
        <v>-3118616</v>
      </c>
    </row>
    <row r="38" spans="1:11" ht="15.6">
      <c r="A38" s="597">
        <v>30100100001</v>
      </c>
      <c r="B38" s="463" t="s">
        <v>372</v>
      </c>
      <c r="C38" s="598">
        <v>0</v>
      </c>
      <c r="D38" s="598">
        <v>259756</v>
      </c>
      <c r="E38" s="319"/>
      <c r="F38" s="319"/>
      <c r="G38" s="319"/>
      <c r="H38" s="319"/>
      <c r="I38" s="319">
        <f t="shared" si="3"/>
        <v>0</v>
      </c>
      <c r="J38" s="319">
        <f t="shared" si="4"/>
        <v>260</v>
      </c>
      <c r="K38" s="319">
        <f t="shared" si="5"/>
        <v>-260</v>
      </c>
    </row>
    <row r="39" spans="1:11" ht="15.6">
      <c r="A39" s="597">
        <v>30100200001</v>
      </c>
      <c r="B39" s="463" t="s">
        <v>493</v>
      </c>
      <c r="C39" s="598">
        <v>0</v>
      </c>
      <c r="D39" s="598">
        <v>28025</v>
      </c>
      <c r="E39" s="319"/>
      <c r="F39" s="319"/>
      <c r="G39" s="319"/>
      <c r="H39" s="319"/>
      <c r="I39" s="319">
        <f t="shared" si="3"/>
        <v>0</v>
      </c>
      <c r="J39" s="319">
        <f t="shared" si="4"/>
        <v>28</v>
      </c>
      <c r="K39" s="319">
        <f t="shared" si="5"/>
        <v>-28</v>
      </c>
    </row>
    <row r="40" spans="1:11" ht="15.6">
      <c r="A40" s="597">
        <v>30100600001</v>
      </c>
      <c r="B40" s="463" t="s">
        <v>494</v>
      </c>
      <c r="C40" s="598">
        <v>0</v>
      </c>
      <c r="D40" s="598">
        <v>33768</v>
      </c>
      <c r="E40" s="319"/>
      <c r="F40" s="319"/>
      <c r="G40" s="319"/>
      <c r="H40" s="319"/>
      <c r="I40" s="319">
        <f t="shared" si="3"/>
        <v>0</v>
      </c>
      <c r="J40" s="319">
        <f t="shared" si="4"/>
        <v>34</v>
      </c>
      <c r="K40" s="319">
        <f t="shared" si="5"/>
        <v>-34</v>
      </c>
    </row>
    <row r="41" spans="1:11" ht="15.6">
      <c r="A41" s="597">
        <v>30100700001</v>
      </c>
      <c r="B41" s="463" t="s">
        <v>214</v>
      </c>
      <c r="C41" s="598">
        <v>0</v>
      </c>
      <c r="D41" s="598">
        <v>11932884</v>
      </c>
      <c r="E41" s="319"/>
      <c r="F41" s="319"/>
      <c r="G41" s="319"/>
      <c r="H41" s="319"/>
      <c r="I41" s="319">
        <f t="shared" si="3"/>
        <v>0</v>
      </c>
      <c r="J41" s="319">
        <f t="shared" si="4"/>
        <v>11933</v>
      </c>
      <c r="K41" s="319">
        <f t="shared" si="5"/>
        <v>-11933</v>
      </c>
    </row>
    <row r="42" spans="1:11" ht="15.6">
      <c r="A42" s="597">
        <v>30100800001</v>
      </c>
      <c r="B42" s="463" t="s">
        <v>216</v>
      </c>
      <c r="C42" s="598">
        <v>0</v>
      </c>
      <c r="D42" s="598">
        <v>15600</v>
      </c>
      <c r="E42" s="319"/>
      <c r="F42" s="319"/>
      <c r="G42" s="319"/>
      <c r="H42" s="319">
        <f>J40-J42</f>
        <v>18</v>
      </c>
      <c r="I42" s="319">
        <f t="shared" si="3"/>
        <v>0</v>
      </c>
      <c r="J42" s="319">
        <f t="shared" si="4"/>
        <v>16</v>
      </c>
      <c r="K42" s="319">
        <f t="shared" si="5"/>
        <v>-16</v>
      </c>
    </row>
    <row r="43" spans="1:11" ht="15.6">
      <c r="A43" s="597">
        <v>30200100001</v>
      </c>
      <c r="B43" s="463" t="s">
        <v>218</v>
      </c>
      <c r="C43" s="598">
        <v>0</v>
      </c>
      <c r="D43" s="598">
        <v>120000</v>
      </c>
      <c r="E43" s="319"/>
      <c r="F43" s="319"/>
      <c r="G43" s="319"/>
      <c r="H43" s="319"/>
      <c r="I43" s="319">
        <f t="shared" si="3"/>
        <v>0</v>
      </c>
      <c r="J43" s="319">
        <f t="shared" si="4"/>
        <v>120</v>
      </c>
      <c r="K43" s="319">
        <f t="shared" si="5"/>
        <v>-120</v>
      </c>
    </row>
    <row r="44" spans="1:11" ht="15.6">
      <c r="A44" s="597">
        <v>30400100001</v>
      </c>
      <c r="B44" s="463" t="s">
        <v>220</v>
      </c>
      <c r="C44" s="598">
        <v>0</v>
      </c>
      <c r="D44" s="598">
        <v>199883</v>
      </c>
      <c r="E44" s="319"/>
      <c r="F44" s="319"/>
      <c r="G44" s="319"/>
      <c r="H44" s="319"/>
      <c r="I44" s="319">
        <f t="shared" si="3"/>
        <v>0</v>
      </c>
      <c r="J44" s="319">
        <f t="shared" si="4"/>
        <v>200</v>
      </c>
      <c r="K44" s="319">
        <f t="shared" si="5"/>
        <v>-200</v>
      </c>
    </row>
    <row r="45" spans="1:11" ht="15.6">
      <c r="A45" s="597">
        <v>30900100001</v>
      </c>
      <c r="B45" s="463" t="s">
        <v>222</v>
      </c>
      <c r="C45" s="598">
        <v>65</v>
      </c>
      <c r="D45" s="598">
        <v>0</v>
      </c>
      <c r="E45" s="319"/>
      <c r="F45" s="319"/>
      <c r="G45" s="319"/>
      <c r="H45" s="319"/>
      <c r="I45" s="319">
        <f t="shared" si="3"/>
        <v>0</v>
      </c>
      <c r="J45" s="319">
        <f t="shared" si="4"/>
        <v>0</v>
      </c>
      <c r="K45" s="319">
        <f t="shared" si="5"/>
        <v>0</v>
      </c>
    </row>
    <row r="46" spans="1:11" ht="15.6">
      <c r="A46" s="597">
        <v>31000500001</v>
      </c>
      <c r="B46" s="463" t="s">
        <v>224</v>
      </c>
      <c r="C46" s="598">
        <v>0</v>
      </c>
      <c r="D46" s="598">
        <v>22314</v>
      </c>
      <c r="E46" s="319"/>
      <c r="F46" s="319"/>
      <c r="G46" s="319"/>
      <c r="H46" s="319"/>
      <c r="I46" s="319">
        <f t="shared" si="3"/>
        <v>0</v>
      </c>
      <c r="J46" s="319">
        <f t="shared" si="4"/>
        <v>22</v>
      </c>
      <c r="K46" s="319">
        <f t="shared" si="5"/>
        <v>-22</v>
      </c>
    </row>
    <row r="47" spans="1:11" ht="15.6">
      <c r="A47" s="597">
        <v>31000700001</v>
      </c>
      <c r="B47" s="463" t="s">
        <v>227</v>
      </c>
      <c r="C47" s="598">
        <v>0</v>
      </c>
      <c r="D47" s="598">
        <v>617630</v>
      </c>
      <c r="E47" s="319"/>
      <c r="F47" s="319"/>
      <c r="G47" s="319"/>
      <c r="H47" s="319"/>
      <c r="I47" s="319">
        <f t="shared" si="3"/>
        <v>0</v>
      </c>
      <c r="J47" s="319">
        <f t="shared" si="4"/>
        <v>618</v>
      </c>
      <c r="K47" s="319">
        <f t="shared" si="5"/>
        <v>-618</v>
      </c>
    </row>
    <row r="48" spans="1:11" ht="15.6">
      <c r="A48" s="597">
        <v>31000800001</v>
      </c>
      <c r="B48" s="463" t="s">
        <v>229</v>
      </c>
      <c r="C48" s="598">
        <v>0</v>
      </c>
      <c r="D48" s="598">
        <v>661607</v>
      </c>
      <c r="E48" s="319"/>
      <c r="F48" s="319"/>
      <c r="G48" s="319"/>
      <c r="H48" s="319"/>
      <c r="I48" s="319">
        <f t="shared" si="3"/>
        <v>0</v>
      </c>
      <c r="J48" s="319">
        <f t="shared" si="4"/>
        <v>662</v>
      </c>
      <c r="K48" s="319">
        <f t="shared" si="5"/>
        <v>-662</v>
      </c>
    </row>
    <row r="49" spans="1:11" ht="15.6">
      <c r="A49" s="597">
        <v>31001200001</v>
      </c>
      <c r="B49" s="463" t="s">
        <v>231</v>
      </c>
      <c r="C49" s="598">
        <v>0</v>
      </c>
      <c r="D49" s="598">
        <v>424368</v>
      </c>
      <c r="E49" s="319"/>
      <c r="F49" s="319"/>
      <c r="G49" s="319"/>
      <c r="H49" s="319"/>
      <c r="I49" s="319">
        <f t="shared" si="3"/>
        <v>0</v>
      </c>
      <c r="J49" s="319">
        <f t="shared" si="4"/>
        <v>424</v>
      </c>
      <c r="K49" s="319">
        <f t="shared" si="5"/>
        <v>-424</v>
      </c>
    </row>
    <row r="50" spans="1:11" ht="15.6">
      <c r="A50" s="597">
        <v>31001700001</v>
      </c>
      <c r="B50" s="463" t="s">
        <v>233</v>
      </c>
      <c r="C50" s="598">
        <v>0</v>
      </c>
      <c r="D50" s="598">
        <v>45216</v>
      </c>
      <c r="E50" s="319"/>
      <c r="F50" s="319"/>
      <c r="G50" s="319"/>
      <c r="H50" s="319"/>
      <c r="I50" s="319">
        <f t="shared" si="3"/>
        <v>0</v>
      </c>
      <c r="J50" s="319">
        <f t="shared" si="4"/>
        <v>45</v>
      </c>
      <c r="K50" s="319">
        <f t="shared" si="5"/>
        <v>-45</v>
      </c>
    </row>
    <row r="51" spans="1:11" ht="15.6">
      <c r="A51" s="597">
        <v>31001900001</v>
      </c>
      <c r="B51" s="463" t="s">
        <v>592</v>
      </c>
      <c r="C51" s="598">
        <v>21</v>
      </c>
      <c r="D51" s="598">
        <v>0</v>
      </c>
      <c r="E51" s="319"/>
      <c r="F51" s="319"/>
      <c r="G51" s="319"/>
      <c r="H51" s="319"/>
      <c r="I51" s="319">
        <f t="shared" si="3"/>
        <v>0</v>
      </c>
      <c r="J51" s="319">
        <f t="shared" si="4"/>
        <v>0</v>
      </c>
      <c r="K51" s="319">
        <f t="shared" si="5"/>
        <v>0</v>
      </c>
    </row>
    <row r="52" spans="1:11" ht="15.6">
      <c r="A52" s="597">
        <v>31200100001</v>
      </c>
      <c r="B52" s="463" t="s">
        <v>236</v>
      </c>
      <c r="C52" s="598">
        <v>45</v>
      </c>
      <c r="D52" s="598">
        <v>0</v>
      </c>
      <c r="E52" s="319"/>
      <c r="F52" s="319"/>
      <c r="G52" s="319"/>
      <c r="H52" s="319"/>
      <c r="I52" s="319">
        <f t="shared" si="3"/>
        <v>0</v>
      </c>
      <c r="J52" s="319">
        <f t="shared" si="4"/>
        <v>0</v>
      </c>
      <c r="K52" s="319">
        <f t="shared" si="5"/>
        <v>0</v>
      </c>
    </row>
    <row r="53" spans="1:11" ht="15.6">
      <c r="A53" s="597">
        <v>314001001</v>
      </c>
      <c r="B53" s="463" t="s">
        <v>593</v>
      </c>
      <c r="C53" s="598">
        <v>0</v>
      </c>
      <c r="D53" s="598">
        <v>2147256</v>
      </c>
      <c r="E53" s="319"/>
      <c r="F53" s="319"/>
      <c r="G53" s="319"/>
      <c r="H53" s="319"/>
      <c r="I53" s="319">
        <f t="shared" si="3"/>
        <v>0</v>
      </c>
      <c r="J53" s="319">
        <f t="shared" si="4"/>
        <v>2147</v>
      </c>
      <c r="K53" s="319">
        <f t="shared" si="5"/>
        <v>-2147</v>
      </c>
    </row>
    <row r="54" spans="1:11" ht="15.6">
      <c r="A54" s="597">
        <v>40100400001</v>
      </c>
      <c r="B54" s="463" t="s">
        <v>238</v>
      </c>
      <c r="C54" s="598">
        <v>0</v>
      </c>
      <c r="D54" s="598">
        <v>2455663</v>
      </c>
      <c r="E54" s="319"/>
      <c r="F54" s="319"/>
      <c r="G54" s="319"/>
      <c r="H54" s="319"/>
      <c r="I54" s="319">
        <f t="shared" si="3"/>
        <v>0</v>
      </c>
      <c r="J54" s="319">
        <f t="shared" si="4"/>
        <v>2456</v>
      </c>
      <c r="K54" s="319">
        <f t="shared" si="5"/>
        <v>-2456</v>
      </c>
    </row>
    <row r="55" spans="1:11" ht="15.6">
      <c r="A55" s="597">
        <v>40101600001</v>
      </c>
      <c r="B55" s="463" t="s">
        <v>239</v>
      </c>
      <c r="C55" s="598">
        <v>131</v>
      </c>
      <c r="D55" s="598">
        <v>0</v>
      </c>
      <c r="E55" s="319"/>
      <c r="F55" s="319"/>
      <c r="G55" s="319"/>
      <c r="H55" s="319"/>
      <c r="I55" s="319">
        <f t="shared" si="3"/>
        <v>0</v>
      </c>
      <c r="J55" s="319">
        <f t="shared" si="4"/>
        <v>0</v>
      </c>
      <c r="K55" s="319">
        <f t="shared" si="5"/>
        <v>0</v>
      </c>
    </row>
    <row r="56" spans="1:11" ht="15.6">
      <c r="A56" s="597">
        <v>40200100001</v>
      </c>
      <c r="B56" s="463" t="s">
        <v>495</v>
      </c>
      <c r="C56" s="598">
        <v>0</v>
      </c>
      <c r="D56" s="598">
        <v>8854356</v>
      </c>
      <c r="E56" s="319"/>
      <c r="F56" s="319"/>
      <c r="G56" s="319"/>
      <c r="H56" s="319"/>
      <c r="I56" s="319">
        <f t="shared" si="3"/>
        <v>0</v>
      </c>
      <c r="J56" s="319">
        <f t="shared" si="4"/>
        <v>8854</v>
      </c>
      <c r="K56" s="319">
        <f t="shared" si="5"/>
        <v>-8854</v>
      </c>
    </row>
    <row r="57" spans="1:11" ht="15.6">
      <c r="A57" s="597">
        <v>40200100005</v>
      </c>
      <c r="B57" s="463" t="s">
        <v>496</v>
      </c>
      <c r="C57" s="598">
        <v>0</v>
      </c>
      <c r="D57" s="598">
        <v>8</v>
      </c>
      <c r="E57" s="319"/>
      <c r="F57" s="319"/>
      <c r="G57" s="319"/>
      <c r="H57" s="319"/>
      <c r="I57" s="319">
        <f t="shared" si="3"/>
        <v>0</v>
      </c>
      <c r="J57" s="319">
        <f t="shared" si="4"/>
        <v>0</v>
      </c>
      <c r="K57" s="319">
        <f t="shared" si="5"/>
        <v>0</v>
      </c>
    </row>
    <row r="58" spans="1:11" ht="15.6">
      <c r="A58" s="597">
        <v>40200100015</v>
      </c>
      <c r="B58" s="463" t="s">
        <v>243</v>
      </c>
      <c r="C58" s="598">
        <v>0</v>
      </c>
      <c r="D58" s="598">
        <v>153601</v>
      </c>
      <c r="E58" s="319"/>
      <c r="F58" s="329"/>
      <c r="G58" s="319"/>
      <c r="H58" s="319"/>
      <c r="I58" s="319">
        <f t="shared" si="3"/>
        <v>0</v>
      </c>
      <c r="J58" s="319">
        <f t="shared" si="4"/>
        <v>154</v>
      </c>
      <c r="K58" s="319">
        <f t="shared" si="5"/>
        <v>-154</v>
      </c>
    </row>
    <row r="59" spans="1:11" ht="15.6">
      <c r="A59" s="597">
        <v>40200100017</v>
      </c>
      <c r="B59" s="463" t="s">
        <v>376</v>
      </c>
      <c r="C59" s="598">
        <v>0</v>
      </c>
      <c r="D59" s="598">
        <v>2885</v>
      </c>
      <c r="E59" s="319"/>
      <c r="F59" s="319"/>
      <c r="G59" s="319"/>
      <c r="H59" s="319"/>
      <c r="I59" s="319">
        <f t="shared" si="3"/>
        <v>0</v>
      </c>
      <c r="J59" s="319">
        <f t="shared" si="4"/>
        <v>3</v>
      </c>
      <c r="K59" s="319">
        <f t="shared" si="5"/>
        <v>-3</v>
      </c>
    </row>
    <row r="60" spans="1:11" ht="15.6">
      <c r="A60" s="597">
        <v>40200100021</v>
      </c>
      <c r="B60" s="463" t="s">
        <v>245</v>
      </c>
      <c r="C60" s="598">
        <v>0</v>
      </c>
      <c r="D60" s="598">
        <v>58369</v>
      </c>
      <c r="E60" s="319"/>
      <c r="F60" s="319"/>
      <c r="G60" s="319"/>
      <c r="H60" s="319"/>
      <c r="I60" s="319">
        <f t="shared" si="3"/>
        <v>0</v>
      </c>
      <c r="J60" s="319">
        <f t="shared" si="4"/>
        <v>58</v>
      </c>
      <c r="K60" s="319">
        <f t="shared" si="5"/>
        <v>-58</v>
      </c>
    </row>
    <row r="61" spans="1:11" ht="15.6">
      <c r="A61" s="597">
        <v>40200100022</v>
      </c>
      <c r="B61" s="463" t="s">
        <v>247</v>
      </c>
      <c r="C61" s="598">
        <v>0</v>
      </c>
      <c r="D61" s="598">
        <v>29517</v>
      </c>
      <c r="E61" s="319"/>
      <c r="F61" s="319"/>
      <c r="G61" s="319"/>
      <c r="H61" s="319"/>
      <c r="I61" s="319">
        <f t="shared" si="3"/>
        <v>0</v>
      </c>
      <c r="J61" s="319">
        <f t="shared" si="4"/>
        <v>30</v>
      </c>
      <c r="K61" s="319">
        <f t="shared" si="5"/>
        <v>-30</v>
      </c>
    </row>
    <row r="62" spans="1:11" ht="15.6">
      <c r="A62" s="597">
        <v>40200100111</v>
      </c>
      <c r="B62" s="463" t="s">
        <v>497</v>
      </c>
      <c r="C62" s="598">
        <v>0</v>
      </c>
      <c r="D62" s="598">
        <v>49175108</v>
      </c>
      <c r="E62" s="319"/>
      <c r="F62" s="319"/>
      <c r="G62" s="319"/>
      <c r="H62" s="319"/>
      <c r="I62" s="319">
        <f t="shared" si="3"/>
        <v>0</v>
      </c>
      <c r="J62" s="319">
        <f t="shared" si="4"/>
        <v>49175</v>
      </c>
      <c r="K62" s="319">
        <f t="shared" si="5"/>
        <v>-49175</v>
      </c>
    </row>
    <row r="63" spans="1:11" ht="15.6">
      <c r="A63" s="597">
        <v>40200100114</v>
      </c>
      <c r="B63" s="463" t="s">
        <v>498</v>
      </c>
      <c r="C63" s="598">
        <v>0</v>
      </c>
      <c r="D63" s="598">
        <v>121634</v>
      </c>
      <c r="E63" s="319"/>
      <c r="F63" s="319"/>
      <c r="G63" s="319"/>
      <c r="H63" s="319"/>
      <c r="I63" s="319">
        <f t="shared" si="3"/>
        <v>0</v>
      </c>
      <c r="J63" s="319">
        <f t="shared" si="4"/>
        <v>122</v>
      </c>
      <c r="K63" s="319">
        <f t="shared" si="5"/>
        <v>-122</v>
      </c>
    </row>
    <row r="64" spans="1:11" ht="15.6">
      <c r="A64" s="597">
        <v>40201600001</v>
      </c>
      <c r="B64" s="463" t="s">
        <v>255</v>
      </c>
      <c r="C64" s="598">
        <v>0</v>
      </c>
      <c r="D64" s="598">
        <v>20195742</v>
      </c>
      <c r="E64" s="319"/>
      <c r="F64" s="319"/>
      <c r="G64" s="319"/>
      <c r="H64" s="319"/>
      <c r="I64" s="319">
        <f t="shared" si="3"/>
        <v>0</v>
      </c>
      <c r="J64" s="319">
        <f t="shared" si="4"/>
        <v>20196</v>
      </c>
      <c r="K64" s="319">
        <f t="shared" si="5"/>
        <v>-20196</v>
      </c>
    </row>
    <row r="65" spans="1:11" ht="15.6">
      <c r="A65" s="597">
        <v>40400100001</v>
      </c>
      <c r="B65" s="463" t="s">
        <v>257</v>
      </c>
      <c r="C65" s="598">
        <v>0</v>
      </c>
      <c r="D65" s="598">
        <v>37460631</v>
      </c>
      <c r="E65" s="319"/>
      <c r="F65" s="319"/>
      <c r="G65" s="319"/>
      <c r="H65" s="319"/>
      <c r="I65" s="319">
        <f t="shared" si="3"/>
        <v>0</v>
      </c>
      <c r="J65" s="319">
        <f t="shared" si="4"/>
        <v>37461</v>
      </c>
      <c r="K65" s="319">
        <f t="shared" si="5"/>
        <v>-37461</v>
      </c>
    </row>
    <row r="66" spans="1:11" ht="15.6">
      <c r="A66" s="597">
        <v>40400200001</v>
      </c>
      <c r="B66" s="463" t="s">
        <v>259</v>
      </c>
      <c r="C66" s="598">
        <v>0</v>
      </c>
      <c r="D66" s="598">
        <v>62494094</v>
      </c>
      <c r="E66" s="319"/>
      <c r="F66" s="319"/>
      <c r="G66" s="319"/>
      <c r="H66" s="319"/>
      <c r="I66" s="319">
        <f t="shared" si="3"/>
        <v>0</v>
      </c>
      <c r="J66" s="319">
        <f t="shared" si="4"/>
        <v>62494</v>
      </c>
      <c r="K66" s="319">
        <f t="shared" si="5"/>
        <v>-62494</v>
      </c>
    </row>
    <row r="67" spans="1:11" ht="15.6">
      <c r="A67" s="597">
        <v>50100100001</v>
      </c>
      <c r="B67" s="463" t="s">
        <v>261</v>
      </c>
      <c r="C67" s="598">
        <v>1449844</v>
      </c>
      <c r="D67" s="598">
        <v>0</v>
      </c>
      <c r="E67" s="319"/>
      <c r="F67" s="319"/>
      <c r="G67" s="319"/>
      <c r="H67" s="319"/>
      <c r="I67" s="319">
        <f t="shared" si="3"/>
        <v>1450</v>
      </c>
      <c r="J67" s="319">
        <f t="shared" si="4"/>
        <v>0</v>
      </c>
      <c r="K67" s="319">
        <f t="shared" si="5"/>
        <v>1450</v>
      </c>
    </row>
    <row r="68" spans="1:11" ht="15.6">
      <c r="A68" s="597">
        <v>50100100002</v>
      </c>
      <c r="B68" s="463" t="s">
        <v>263</v>
      </c>
      <c r="C68" s="598">
        <v>188480</v>
      </c>
      <c r="D68" s="598">
        <v>0</v>
      </c>
      <c r="E68" s="319"/>
      <c r="F68" s="319"/>
      <c r="G68" s="319"/>
      <c r="H68" s="319"/>
      <c r="I68" s="319">
        <f t="shared" ref="I68:I84" si="6">ROUND(C68/1000,0)</f>
        <v>188</v>
      </c>
      <c r="J68" s="319">
        <f t="shared" ref="J68:J84" si="7">ROUND(D68/1000,0)</f>
        <v>0</v>
      </c>
      <c r="K68" s="319">
        <f t="shared" ref="K68:K84" si="8">I68-J68</f>
        <v>188</v>
      </c>
    </row>
    <row r="69" spans="1:11" ht="15.6">
      <c r="A69" s="597">
        <v>50100200001</v>
      </c>
      <c r="B69" s="463" t="s">
        <v>265</v>
      </c>
      <c r="C69" s="598">
        <v>270000</v>
      </c>
      <c r="D69" s="598">
        <v>0</v>
      </c>
      <c r="E69" s="319"/>
      <c r="F69" s="319"/>
      <c r="G69" s="319"/>
      <c r="H69" s="319"/>
      <c r="I69" s="319">
        <f t="shared" si="6"/>
        <v>270</v>
      </c>
      <c r="J69" s="319">
        <f t="shared" si="7"/>
        <v>0</v>
      </c>
      <c r="K69" s="319">
        <f t="shared" si="8"/>
        <v>270</v>
      </c>
    </row>
    <row r="70" spans="1:11" ht="15.6">
      <c r="A70" s="597">
        <v>50100200002</v>
      </c>
      <c r="B70" s="463" t="s">
        <v>267</v>
      </c>
      <c r="C70" s="598">
        <v>35249</v>
      </c>
      <c r="D70" s="598">
        <v>0</v>
      </c>
      <c r="E70" s="319"/>
      <c r="F70" s="319"/>
      <c r="G70" s="319"/>
      <c r="H70" s="319"/>
      <c r="I70" s="319">
        <f t="shared" si="6"/>
        <v>35</v>
      </c>
      <c r="J70" s="319">
        <f t="shared" si="7"/>
        <v>0</v>
      </c>
      <c r="K70" s="319">
        <f t="shared" si="8"/>
        <v>35</v>
      </c>
    </row>
    <row r="71" spans="1:11" ht="15.6">
      <c r="A71" s="597">
        <v>50100300001</v>
      </c>
      <c r="B71" s="463" t="s">
        <v>269</v>
      </c>
      <c r="C71" s="598">
        <v>199883</v>
      </c>
      <c r="D71" s="598">
        <v>0</v>
      </c>
      <c r="E71" s="319"/>
      <c r="F71" s="319"/>
      <c r="G71" s="319"/>
      <c r="H71" s="319"/>
      <c r="I71" s="319">
        <f t="shared" si="6"/>
        <v>200</v>
      </c>
      <c r="J71" s="319">
        <f t="shared" si="7"/>
        <v>0</v>
      </c>
      <c r="K71" s="319">
        <f t="shared" si="8"/>
        <v>200</v>
      </c>
    </row>
    <row r="72" spans="1:11" ht="15.6">
      <c r="A72" s="597">
        <v>50100500001</v>
      </c>
      <c r="B72" s="463" t="s">
        <v>271</v>
      </c>
      <c r="C72" s="598">
        <v>21463</v>
      </c>
      <c r="D72" s="598">
        <v>0</v>
      </c>
      <c r="E72" s="319"/>
      <c r="F72" s="319"/>
      <c r="G72" s="319"/>
      <c r="H72" s="319"/>
      <c r="I72" s="319">
        <f t="shared" si="6"/>
        <v>21</v>
      </c>
      <c r="J72" s="319">
        <f t="shared" si="7"/>
        <v>0</v>
      </c>
      <c r="K72" s="319">
        <f t="shared" si="8"/>
        <v>21</v>
      </c>
    </row>
    <row r="73" spans="1:11" s="211" customFormat="1" ht="15.6">
      <c r="A73" s="597">
        <v>501006001</v>
      </c>
      <c r="B73" s="463" t="s">
        <v>594</v>
      </c>
      <c r="C73" s="598">
        <v>2147256</v>
      </c>
      <c r="D73" s="598">
        <v>0</v>
      </c>
      <c r="I73" s="319">
        <f t="shared" si="6"/>
        <v>2147</v>
      </c>
      <c r="J73" s="319">
        <f t="shared" si="7"/>
        <v>0</v>
      </c>
      <c r="K73" s="319">
        <f t="shared" si="8"/>
        <v>2147</v>
      </c>
    </row>
    <row r="74" spans="1:11" ht="15.6">
      <c r="A74" s="597">
        <v>50200100002</v>
      </c>
      <c r="B74" s="463" t="s">
        <v>273</v>
      </c>
      <c r="C74" s="598">
        <v>23049</v>
      </c>
      <c r="D74" s="598">
        <v>0</v>
      </c>
      <c r="E74" s="319"/>
      <c r="F74" s="319"/>
      <c r="G74" s="319"/>
      <c r="H74" s="319"/>
      <c r="I74" s="319">
        <f t="shared" si="6"/>
        <v>23</v>
      </c>
      <c r="J74" s="319">
        <f t="shared" si="7"/>
        <v>0</v>
      </c>
      <c r="K74" s="319">
        <f t="shared" si="8"/>
        <v>23</v>
      </c>
    </row>
    <row r="75" spans="1:11" ht="15.6">
      <c r="A75" s="597">
        <v>50500100001</v>
      </c>
      <c r="B75" s="463" t="s">
        <v>275</v>
      </c>
      <c r="C75" s="598">
        <v>0</v>
      </c>
      <c r="D75" s="598">
        <v>0</v>
      </c>
      <c r="E75" s="319"/>
      <c r="F75" s="319"/>
      <c r="G75" s="319"/>
      <c r="H75" s="319"/>
      <c r="I75" s="319">
        <f t="shared" si="6"/>
        <v>0</v>
      </c>
      <c r="J75" s="319">
        <f t="shared" si="7"/>
        <v>0</v>
      </c>
      <c r="K75" s="319">
        <f t="shared" si="8"/>
        <v>0</v>
      </c>
    </row>
    <row r="76" spans="1:11" ht="15.6">
      <c r="A76" s="597">
        <v>50500100002</v>
      </c>
      <c r="B76" s="463" t="s">
        <v>595</v>
      </c>
      <c r="C76" s="598">
        <v>0</v>
      </c>
      <c r="D76" s="598">
        <v>12614388</v>
      </c>
      <c r="E76" s="319"/>
      <c r="F76" s="319"/>
      <c r="G76" s="319"/>
      <c r="H76" s="319"/>
      <c r="I76" s="319">
        <f t="shared" si="6"/>
        <v>0</v>
      </c>
      <c r="J76" s="319">
        <f t="shared" si="7"/>
        <v>12614</v>
      </c>
      <c r="K76" s="319">
        <f t="shared" si="8"/>
        <v>-12614</v>
      </c>
    </row>
    <row r="77" spans="1:11" ht="15.6">
      <c r="A77" s="597">
        <v>50600100001</v>
      </c>
      <c r="B77" s="463" t="s">
        <v>277</v>
      </c>
      <c r="C77" s="598">
        <v>154468</v>
      </c>
      <c r="D77" s="598">
        <v>0</v>
      </c>
      <c r="E77" s="319"/>
      <c r="F77" s="319"/>
      <c r="G77" s="319"/>
      <c r="H77" s="319"/>
      <c r="I77" s="319">
        <f t="shared" si="6"/>
        <v>154</v>
      </c>
      <c r="J77" s="319">
        <f t="shared" si="7"/>
        <v>0</v>
      </c>
      <c r="K77" s="319">
        <f t="shared" si="8"/>
        <v>154</v>
      </c>
    </row>
    <row r="78" spans="1:11" ht="15.6">
      <c r="A78" s="597">
        <v>50600200001</v>
      </c>
      <c r="B78" s="463" t="s">
        <v>279</v>
      </c>
      <c r="C78" s="598">
        <v>424648</v>
      </c>
      <c r="D78" s="598">
        <v>0</v>
      </c>
      <c r="E78" s="319"/>
      <c r="F78" s="319"/>
      <c r="G78" s="319"/>
      <c r="H78" s="319"/>
      <c r="I78" s="319">
        <f t="shared" si="6"/>
        <v>425</v>
      </c>
      <c r="J78" s="319">
        <f t="shared" si="7"/>
        <v>0</v>
      </c>
      <c r="K78" s="319">
        <f t="shared" si="8"/>
        <v>425</v>
      </c>
    </row>
    <row r="79" spans="1:11" ht="15.6">
      <c r="A79" s="597">
        <v>50600300006</v>
      </c>
      <c r="B79" s="463" t="s">
        <v>281</v>
      </c>
      <c r="C79" s="598">
        <v>0</v>
      </c>
      <c r="D79" s="598">
        <v>1</v>
      </c>
      <c r="E79" s="319"/>
      <c r="F79" s="319"/>
      <c r="G79" s="319"/>
      <c r="H79" s="319"/>
      <c r="I79" s="319">
        <f t="shared" si="6"/>
        <v>0</v>
      </c>
      <c r="J79" s="319">
        <f t="shared" si="7"/>
        <v>0</v>
      </c>
      <c r="K79" s="319">
        <f t="shared" si="8"/>
        <v>0</v>
      </c>
    </row>
    <row r="80" spans="1:11" ht="15.6">
      <c r="A80" s="597">
        <v>50600300009</v>
      </c>
      <c r="B80" s="463" t="s">
        <v>283</v>
      </c>
      <c r="C80" s="598">
        <v>6931</v>
      </c>
      <c r="D80" s="598">
        <v>0</v>
      </c>
      <c r="E80" s="319"/>
      <c r="F80" s="319"/>
      <c r="G80" s="319"/>
      <c r="H80" s="319"/>
      <c r="I80" s="319">
        <f t="shared" si="6"/>
        <v>7</v>
      </c>
      <c r="J80" s="319">
        <f t="shared" si="7"/>
        <v>0</v>
      </c>
      <c r="K80" s="319">
        <f t="shared" si="8"/>
        <v>7</v>
      </c>
    </row>
    <row r="81" spans="1:11" ht="15.6">
      <c r="A81" s="597">
        <v>50700100001</v>
      </c>
      <c r="B81" s="463" t="s">
        <v>285</v>
      </c>
      <c r="C81" s="598">
        <v>25205</v>
      </c>
      <c r="D81" s="598">
        <v>0</v>
      </c>
      <c r="E81" s="319"/>
      <c r="F81" s="319"/>
      <c r="G81" s="319"/>
      <c r="H81" s="319"/>
      <c r="I81" s="319">
        <f t="shared" si="6"/>
        <v>25</v>
      </c>
      <c r="J81" s="319">
        <f t="shared" si="7"/>
        <v>0</v>
      </c>
      <c r="K81" s="319">
        <f t="shared" si="8"/>
        <v>25</v>
      </c>
    </row>
    <row r="82" spans="1:11" s="211" customFormat="1" ht="15.6">
      <c r="A82" s="597">
        <v>51000100001</v>
      </c>
      <c r="B82" s="463" t="s">
        <v>287</v>
      </c>
      <c r="C82" s="598">
        <v>16287</v>
      </c>
      <c r="D82" s="598">
        <v>0</v>
      </c>
      <c r="I82" s="319">
        <f t="shared" si="6"/>
        <v>16</v>
      </c>
      <c r="J82" s="319">
        <f t="shared" si="7"/>
        <v>0</v>
      </c>
      <c r="K82" s="319">
        <f t="shared" si="8"/>
        <v>16</v>
      </c>
    </row>
    <row r="83" spans="1:11" ht="15.6">
      <c r="A83" s="597">
        <v>51000100009</v>
      </c>
      <c r="B83" s="463" t="s">
        <v>290</v>
      </c>
      <c r="C83" s="598">
        <v>90506</v>
      </c>
      <c r="D83" s="598">
        <v>0</v>
      </c>
      <c r="E83" s="319"/>
      <c r="F83" s="319"/>
      <c r="G83" s="319"/>
      <c r="H83" s="319"/>
      <c r="I83" s="319">
        <f t="shared" si="6"/>
        <v>91</v>
      </c>
      <c r="J83" s="319">
        <f t="shared" si="7"/>
        <v>0</v>
      </c>
      <c r="K83" s="319">
        <f t="shared" si="8"/>
        <v>91</v>
      </c>
    </row>
    <row r="84" spans="1:11" ht="15.6">
      <c r="A84" s="597">
        <v>51000100010</v>
      </c>
      <c r="B84" s="463" t="s">
        <v>292</v>
      </c>
      <c r="C84" s="598">
        <v>8394</v>
      </c>
      <c r="D84" s="598">
        <v>0</v>
      </c>
      <c r="E84" s="319"/>
      <c r="F84" s="319"/>
      <c r="G84" s="319"/>
      <c r="H84" s="319"/>
      <c r="I84" s="319">
        <f t="shared" si="6"/>
        <v>8</v>
      </c>
      <c r="J84" s="319">
        <f t="shared" si="7"/>
        <v>0</v>
      </c>
      <c r="K84" s="319">
        <f t="shared" si="8"/>
        <v>8</v>
      </c>
    </row>
    <row r="85" spans="1:11">
      <c r="A85" s="210"/>
      <c r="B85" s="206"/>
      <c r="C85" s="206"/>
      <c r="D85" s="206"/>
      <c r="E85" s="319"/>
      <c r="F85" s="319"/>
      <c r="G85" s="319"/>
      <c r="H85" s="319"/>
      <c r="I85" s="319"/>
      <c r="J85" s="206"/>
      <c r="K85" s="206"/>
    </row>
    <row r="86" spans="1:11" ht="12" thickBot="1">
      <c r="A86" s="206"/>
      <c r="B86" s="206"/>
      <c r="C86" s="212">
        <f>SUM(C3:C85)</f>
        <v>12078497645</v>
      </c>
      <c r="D86" s="212">
        <f>SUM(D3:D85)</f>
        <v>12078497571</v>
      </c>
      <c r="E86" s="212"/>
      <c r="F86" s="212"/>
      <c r="G86" s="212"/>
      <c r="H86" s="212"/>
      <c r="I86" s="212">
        <f>SUM(I3:I85)</f>
        <v>12078494</v>
      </c>
      <c r="J86" s="212">
        <f>SUM(J3:J85)</f>
        <v>12078500</v>
      </c>
      <c r="K86" s="212">
        <f>SUM(K3:K85)</f>
        <v>-6</v>
      </c>
    </row>
    <row r="87" spans="1:11" ht="12" thickTop="1">
      <c r="A87" s="206"/>
      <c r="B87" s="206" t="s">
        <v>296</v>
      </c>
      <c r="C87" s="206"/>
      <c r="D87" s="206">
        <f>D86-C86</f>
        <v>-74</v>
      </c>
      <c r="E87" s="206"/>
      <c r="F87" s="206"/>
      <c r="G87" s="206"/>
      <c r="H87" s="206"/>
      <c r="I87" s="206"/>
      <c r="J87" s="206">
        <f>J86-I86</f>
        <v>6</v>
      </c>
      <c r="K87" s="206"/>
    </row>
  </sheetData>
  <mergeCells count="3">
    <mergeCell ref="E1:F1"/>
    <mergeCell ref="G1:H1"/>
    <mergeCell ref="I1:J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BS</vt:lpstr>
      <vt:lpstr>IS</vt:lpstr>
      <vt:lpstr>SOCI</vt:lpstr>
      <vt:lpstr>UHF</vt:lpstr>
      <vt:lpstr>Cash Flow</vt:lpstr>
      <vt:lpstr>Notes (1st page)</vt:lpstr>
      <vt:lpstr>Notes (remaining)</vt:lpstr>
      <vt:lpstr>17.1</vt:lpstr>
      <vt:lpstr>TB- 30 , June 2021</vt:lpstr>
      <vt:lpstr>TB 2020 raw</vt:lpstr>
      <vt:lpstr>6.1</vt:lpstr>
      <vt:lpstr>Original UHF</vt:lpstr>
      <vt:lpstr>'17.1'!Print_Area</vt:lpstr>
      <vt:lpstr>'6.1'!Print_Area</vt:lpstr>
      <vt:lpstr>BS!Print_Area</vt:lpstr>
      <vt:lpstr>'Cash Flow'!Print_Area</vt:lpstr>
      <vt:lpstr>IS!Print_Area</vt:lpstr>
      <vt:lpstr>'Notes (1st page)'!Print_Area</vt:lpstr>
      <vt:lpstr>'Notes (remaining)'!Print_Area</vt:lpstr>
      <vt:lpstr>SOCI!Print_Area</vt:lpstr>
      <vt:lpstr>UHF!Print_Area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Yousuf, Taimour</dc:creator>
  <cp:lastModifiedBy>Mohammad Ahsan</cp:lastModifiedBy>
  <cp:lastPrinted>2020-10-23T13:14:41Z</cp:lastPrinted>
  <dcterms:created xsi:type="dcterms:W3CDTF">2013-01-23T07:30:46Z</dcterms:created>
  <dcterms:modified xsi:type="dcterms:W3CDTF">2021-10-18T07:39:54Z</dcterms:modified>
</cp:coreProperties>
</file>